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2.xml" ContentType="application/vnd.openxmlformats-officedocument.drawing+xml"/>
  <Override PartName="/xl/ctrlProps/ctrlProp11.xml" ContentType="application/vnd.ms-excel.controlproperties+xml"/>
  <Override PartName="/xl/ctrlProps/ctrlProp12.xml" ContentType="application/vnd.ms-excel.controlproperties+xml"/>
  <Override PartName="/xl/drawings/drawing3.xml" ContentType="application/vnd.openxmlformats-officedocument.drawing+xml"/>
  <Override PartName="/xl/ctrlProps/ctrlProp13.xml" ContentType="application/vnd.ms-excel.controlproperties+xml"/>
  <Override PartName="/xl/ctrlProps/ctrlProp14.xml" ContentType="application/vnd.ms-excel.controlproperties+xml"/>
  <Override PartName="/xl/drawings/drawing4.xml" ContentType="application/vnd.openxmlformats-officedocument.drawing+xml"/>
  <Override PartName="/xl/ctrlProps/ctrlProp15.xml" ContentType="application/vnd.ms-excel.controlproperties+xml"/>
  <Override PartName="/xl/ctrlProps/ctrlProp16.xml" ContentType="application/vnd.ms-excel.controlproperties+xml"/>
  <Override PartName="/xl/drawings/drawing5.xml" ContentType="application/vnd.openxmlformats-officedocument.drawing+xml"/>
  <Override PartName="/xl/ctrlProps/ctrlProp17.xml" ContentType="application/vnd.ms-excel.controlproperties+xml"/>
  <Override PartName="/xl/ctrlProps/ctrlProp18.xml" ContentType="application/vnd.ms-excel.controlproperties+xml"/>
  <Override PartName="/xl/drawings/drawing6.xml" ContentType="application/vnd.openxmlformats-officedocument.drawing+xml"/>
  <Override PartName="/xl/ctrlProps/ctrlProp19.xml" ContentType="application/vnd.ms-excel.controlproperties+xml"/>
  <Override PartName="/xl/ctrlProps/ctrlProp20.xml" ContentType="application/vnd.ms-excel.controlproperties+xml"/>
  <Override PartName="/xl/drawings/drawing7.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8.xml" ContentType="application/vnd.openxmlformats-officedocument.drawing+xml"/>
  <Override PartName="/xl/ctrlProps/ctrlProp27.xml" ContentType="application/vnd.ms-excel.controlproperties+xml"/>
  <Override PartName="/xl/ctrlProps/ctrlProp28.xml" ContentType="application/vnd.ms-excel.controlproperties+xml"/>
  <Override PartName="/xl/drawings/drawing9.xml" ContentType="application/vnd.openxmlformats-officedocument.drawing+xml"/>
  <Override PartName="/xl/ctrlProps/ctrlProp29.xml" ContentType="application/vnd.ms-excel.controlproperties+xml"/>
  <Override PartName="/xl/ctrlProps/ctrlProp30.xml" ContentType="application/vnd.ms-excel.controlproperties+xml"/>
  <Override PartName="/xl/drawings/drawing10.xml" ContentType="application/vnd.openxmlformats-officedocument.drawing+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drawings/drawing11.xml" ContentType="application/vnd.openxmlformats-officedocument.drawing+xml"/>
  <Override PartName="/xl/ctrlProps/ctrlProp34.xml" ContentType="application/vnd.ms-excel.controlproperties+xml"/>
  <Override PartName="/xl/ctrlProps/ctrlProp35.xml" ContentType="application/vnd.ms-excel.controlproperties+xml"/>
  <Override PartName="/xl/drawings/drawing12.xml" ContentType="application/vnd.openxmlformats-officedocument.drawing+xml"/>
  <Override PartName="/xl/ctrlProps/ctrlProp36.xml" ContentType="application/vnd.ms-excel.controlproperties+xml"/>
  <Override PartName="/xl/ctrlProps/ctrlProp37.xml" ContentType="application/vnd.ms-excel.controlproperties+xml"/>
  <Override PartName="/xl/drawings/drawing13.xml" ContentType="application/vnd.openxmlformats-officedocument.drawing+xml"/>
  <Override PartName="/xl/ctrlProps/ctrlProp38.xml" ContentType="application/vnd.ms-excel.controlproperties+xml"/>
  <Override PartName="/xl/ctrlProps/ctrlProp39.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ctrlProps/ctrlProp40.xml" ContentType="application/vnd.ms-excel.controlproperties+xml"/>
  <Override PartName="/xl/ctrlProps/ctrlProp41.xml" ContentType="application/vnd.ms-excel.controlproperties+xml"/>
  <Override PartName="/xl/drawings/drawing16.xml" ContentType="application/vnd.openxmlformats-officedocument.drawing+xml"/>
  <Override PartName="/xl/ctrlProps/ctrlProp42.xml" ContentType="application/vnd.ms-excel.controlproperties+xml"/>
  <Override PartName="/xl/ctrlProps/ctrlProp43.xml" ContentType="application/vnd.ms-excel.controlproperties+xml"/>
  <Override PartName="/xl/drawings/drawing17.xml" ContentType="application/vnd.openxmlformats-officedocument.drawing+xml"/>
  <Override PartName="/xl/ctrlProps/ctrlProp44.xml" ContentType="application/vnd.ms-excel.controlproperties+xml"/>
  <Override PartName="/xl/ctrlProps/ctrlProp45.xml" ContentType="application/vnd.ms-excel.controlproperties+xml"/>
  <Override PartName="/xl/drawings/drawing18.xml" ContentType="application/vnd.openxmlformats-officedocument.drawing+xml"/>
  <Override PartName="/xl/ctrlProps/ctrlProp46.xml" ContentType="application/vnd.ms-excel.controlproperties+xml"/>
  <Override PartName="/xl/ctrlProps/ctrlProp47.xml" ContentType="application/vnd.ms-excel.controlproperties+xml"/>
  <Override PartName="/xl/drawings/drawing19.xml" ContentType="application/vnd.openxmlformats-officedocument.drawing+xml"/>
  <Override PartName="/xl/ctrlProps/ctrlProp48.xml" ContentType="application/vnd.ms-excel.controlproperties+xml"/>
  <Override PartName="/xl/ctrlProps/ctrlProp49.xml" ContentType="application/vnd.ms-excel.controlproperties+xml"/>
  <Override PartName="/xl/drawings/drawing20.xml" ContentType="application/vnd.openxmlformats-officedocument.drawing+xml"/>
  <Override PartName="/xl/ctrlProps/ctrlProp50.xml" ContentType="application/vnd.ms-excel.controlproperties+xml"/>
  <Override PartName="/xl/ctrlProps/ctrlProp51.xml" ContentType="application/vnd.ms-excel.controlproperties+xml"/>
  <Override PartName="/xl/drawings/drawing21.xml" ContentType="application/vnd.openxmlformats-officedocument.drawing+xml"/>
  <Override PartName="/xl/ctrlProps/ctrlProp52.xml" ContentType="application/vnd.ms-excel.controlproperties+xml"/>
  <Override PartName="/xl/ctrlProps/ctrlProp53.xml" ContentType="application/vnd.ms-excel.controlproperties+xml"/>
  <Override PartName="/xl/drawings/drawing22.xml" ContentType="application/vnd.openxmlformats-officedocument.drawing+xml"/>
  <Override PartName="/xl/ctrlProps/ctrlProp54.xml" ContentType="application/vnd.ms-excel.controlproperties+xml"/>
  <Override PartName="/xl/ctrlProps/ctrlProp55.xml" ContentType="application/vnd.ms-excel.controlproperties+xml"/>
  <Override PartName="/xl/drawings/drawing23.xml" ContentType="application/vnd.openxmlformats-officedocument.drawing+xml"/>
  <Override PartName="/xl/ctrlProps/ctrlProp56.xml" ContentType="application/vnd.ms-excel.controlproperties+xml"/>
  <Override PartName="/xl/ctrlProps/ctrlProp57.xml" ContentType="application/vnd.ms-excel.controlproperties+xml"/>
  <Override PartName="/xl/drawings/drawing24.xml" ContentType="application/vnd.openxmlformats-officedocument.drawing+xml"/>
  <Override PartName="/xl/ctrlProps/ctrlProp58.xml" ContentType="application/vnd.ms-excel.controlproperties+xml"/>
  <Override PartName="/xl/ctrlProps/ctrlProp59.xml" ContentType="application/vnd.ms-excel.controlproperties+xml"/>
  <Override PartName="/xl/drawings/drawing25.xml" ContentType="application/vnd.openxmlformats-officedocument.drawing+xml"/>
  <Override PartName="/xl/ctrlProps/ctrlProp60.xml" ContentType="application/vnd.ms-excel.controlproperties+xml"/>
  <Override PartName="/xl/ctrlProps/ctrlProp61.xml" ContentType="application/vnd.ms-excel.controlproperties+xml"/>
  <Override PartName="/xl/drawings/drawing26.xml" ContentType="application/vnd.openxmlformats-officedocument.drawing+xml"/>
  <Override PartName="/xl/ctrlProps/ctrlProp62.xml" ContentType="application/vnd.ms-excel.controlproperties+xml"/>
  <Override PartName="/xl/ctrlProps/ctrlProp63.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 Id="rId4" Type="http://purl.oclc.org/ooxml/officeDocument/relationships/customProperties" Target="docProps/custom.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7" rupBuild="10520"/>
  <workbookPr dateCompatibility="0" codeName="ThisWorkbook"/>
  <mc:AlternateContent xmlns:mc="http://schemas.openxmlformats.org/markup-compatibility/2006">
    <mc:Choice Requires="x15">
      <x15ac:absPath xmlns:x15ac="http://schemas.microsoft.com/office/spreadsheetml/2010/11/ac" url="/Users/claresaxonghauri/Downloads/"/>
    </mc:Choice>
  </mc:AlternateContent>
  <xr:revisionPtr revIDLastSave="0" documentId="8_{D7BAE436-0623-8B4A-AEEE-7CC88003265C}" xr6:coauthVersionLast="47" xr6:coauthVersionMax="47" xr10:uidLastSave="{00000000-0000-0000-0000-000000000000}"/>
  <bookViews>
    <workbookView xWindow="0" yWindow="460" windowWidth="23260" windowHeight="12580" tabRatio="597" xr2:uid="{00000000-000D-0000-FFFF-FFFF00000000}"/>
  </bookViews>
  <sheets>
    <sheet name="Home" sheetId="67" r:id="rId1"/>
    <sheet name="Guidance" sheetId="71" r:id="rId2"/>
    <sheet name="Input considerations" sheetId="97" r:id="rId3"/>
    <sheet name="Output checklist" sheetId="79" r:id="rId4"/>
    <sheet name="DetailedSummary" sheetId="73" r:id="rId5"/>
    <sheet name="HLSummary" sheetId="78" r:id="rId6"/>
    <sheet name="Dashboard" sheetId="77" r:id="rId7"/>
    <sheet name="TotalEconomicCostsofVAWG" sheetId="98" r:id="rId8"/>
    <sheet name="A. ReferenceFigures" sheetId="72" r:id="rId9"/>
    <sheet name="B. CostCategories" sheetId="74" r:id="rId10"/>
    <sheet name="Example" sheetId="95" r:id="rId11"/>
    <sheet name="1.Personal income" sheetId="83" r:id="rId12"/>
    <sheet name="2.Healthcare" sheetId="76" r:id="rId13"/>
    <sheet name="Sheet1" sheetId="70" state="hidden" r:id="rId14"/>
    <sheet name="3.Law enforcement and judiciary" sheetId="82" r:id="rId15"/>
    <sheet name="4.Social services" sheetId="84" r:id="rId16"/>
    <sheet name="5.Specialised Services" sheetId="85" r:id="rId17"/>
    <sheet name="6.Education services" sheetId="86" r:id="rId18"/>
    <sheet name="7.Personal expenses" sheetId="87" r:id="rId19"/>
    <sheet name="8.Other" sheetId="88" r:id="rId20"/>
    <sheet name="NewCat1" sheetId="89" state="veryHidden" r:id="rId21"/>
    <sheet name="NewCat2" sheetId="90" state="veryHidden" r:id="rId22"/>
    <sheet name="NewCat3" sheetId="91" state="veryHidden" r:id="rId23"/>
    <sheet name="NewCat4" sheetId="92" state="veryHidden" r:id="rId24"/>
    <sheet name="NewCat5" sheetId="93" state="veryHidden" r:id="rId25"/>
    <sheet name="NewCat6" sheetId="94" state="veryHidden" r:id="rId26"/>
    <sheet name="LookUps" sheetId="75" state="veryHidden" r:id="rId27"/>
  </sheets>
  <definedNames>
    <definedName name="AllSheetsList">OFFSET(LookUps!$T$6,0,0,LookUps!$O$6)</definedName>
    <definedName name="Ans_Check">LookUps!$Z$7</definedName>
    <definedName name="Ans_No">LookUps!$C$7</definedName>
    <definedName name="Ans_OK">LookUps!$Z$6</definedName>
    <definedName name="Ans_Yes">LookUps!$C$6</definedName>
    <definedName name="Cat1Check1Row" localSheetId="2">'Input considerations'!#REF!</definedName>
    <definedName name="Cat1Check1Row">'Output checklist'!$38:$38</definedName>
    <definedName name="Cat1Check2Row" localSheetId="2">'Input considerations'!#REF!</definedName>
    <definedName name="Cat1Check2Row">'Output checklist'!$56:$56</definedName>
    <definedName name="Cat1CttERow">TotalEconomicCostsofVAWG!$22:$22</definedName>
    <definedName name="Cat1DashboardRow">Dashboard!$17:$17</definedName>
    <definedName name="Cat1DetailedSummaryRows">DetailedSummary!$74:$77</definedName>
    <definedName name="Cat2Check1Row" localSheetId="2">'Input considerations'!#REF!</definedName>
    <definedName name="Cat2Check1Row">'Output checklist'!$39:$39</definedName>
    <definedName name="Cat2Check2Row" localSheetId="2">'Input considerations'!#REF!</definedName>
    <definedName name="Cat2Check2Row">'Output checklist'!$57:$57</definedName>
    <definedName name="Cat2CttERow">TotalEconomicCostsofVAWG!$23:$23</definedName>
    <definedName name="Cat2DashboardRow">Dashboard!$18:$18</definedName>
    <definedName name="Cat2DetailedSummaryRows">DetailedSummary!$78:$81</definedName>
    <definedName name="Cat3Check1Row" localSheetId="2">'Input considerations'!#REF!</definedName>
    <definedName name="Cat3Check1Row">'Output checklist'!$40:$40</definedName>
    <definedName name="Cat3Check2Row" localSheetId="2">'Input considerations'!#REF!</definedName>
    <definedName name="Cat3Check2Row">'Output checklist'!$58:$58</definedName>
    <definedName name="Cat3CttERow">TotalEconomicCostsofVAWG!$24:$24</definedName>
    <definedName name="Cat3DashboardRow">Dashboard!$19:$19</definedName>
    <definedName name="Cat3DetailedSummaryRows">DetailedSummary!$82:$85</definedName>
    <definedName name="Cat4Check1Row" localSheetId="2">'Input considerations'!#REF!</definedName>
    <definedName name="Cat4Check1Row">'Output checklist'!$41:$41</definedName>
    <definedName name="Cat4Check2Row" localSheetId="2">'Input considerations'!#REF!</definedName>
    <definedName name="Cat4Check2Row">'Output checklist'!$59:$59</definedName>
    <definedName name="Cat4CttERow">TotalEconomicCostsofVAWG!$25:$25</definedName>
    <definedName name="Cat4DashboardRow">Dashboard!$20:$20</definedName>
    <definedName name="Cat4DetailedSummaryRows">DetailedSummary!$86:$89</definedName>
    <definedName name="Cat5Check1Row" localSheetId="2">'Input considerations'!#REF!</definedName>
    <definedName name="Cat5Check1Row">'Output checklist'!$42:$42</definedName>
    <definedName name="Cat5Check2Row" localSheetId="2">'Input considerations'!#REF!</definedName>
    <definedName name="Cat5Check2Row">'Output checklist'!$60:$60</definedName>
    <definedName name="Cat5CttERow">TotalEconomicCostsofVAWG!$26:$26</definedName>
    <definedName name="Cat5DashboardRow">Dashboard!$21:$21</definedName>
    <definedName name="Cat5DetailedSummaryRows">DetailedSummary!$90:$93</definedName>
    <definedName name="Cat6Check1Row" localSheetId="2">'Input considerations'!#REF!</definedName>
    <definedName name="Cat6Check1Row">'Output checklist'!$43:$43</definedName>
    <definedName name="Cat6Check2Row" localSheetId="2">'Input considerations'!#REF!</definedName>
    <definedName name="Cat6Check2Row">'Output checklist'!$61:$61</definedName>
    <definedName name="Cat6CttERow">TotalEconomicCostsofVAWG!$27:$27</definedName>
    <definedName name="Cat6DashboardRow">Dashboard!$22:$22</definedName>
    <definedName name="Cat6DetailedSummaryRows">DetailedSummary!$94:$97</definedName>
    <definedName name="CostCategories">LookUps!$F$6:$F$13</definedName>
    <definedName name="CostCatList">OFFSET(LookUps!$K$6,0,0,LookUps!$E$6)</definedName>
    <definedName name="EducationalServices">LookUps!$F$11</definedName>
    <definedName name="GDPConverted">'A. ReferenceFigures'!$D$13</definedName>
    <definedName name="GDPLocalCurrency">'A. ReferenceFigures'!$D$12</definedName>
    <definedName name="I_CurrencySymbol">'A. ReferenceFigures'!$D$9</definedName>
    <definedName name="I_ExchangeRate">'A. ReferenceFigures'!$D$10</definedName>
    <definedName name="LawEnforcementJudiciary">LookUps!$F$8</definedName>
    <definedName name="LC_DD_HomeSheetSelection">LookUps!$M$6</definedName>
    <definedName name="LC_DD_PageNav">LookUps!$V$6</definedName>
    <definedName name="ListsOfTypes">#REF!</definedName>
    <definedName name="NewCat1">'B. CostCategories'!$D$69</definedName>
    <definedName name="NewCat1CttEIndicator">TotalEconomicCostsofVAWG!$C$22</definedName>
    <definedName name="NewCat1DashboardIndicator">Dashboard!$C$17</definedName>
    <definedName name="NewCat1DetailedSummaryIndicator">DetailedSummary!$D$77</definedName>
    <definedName name="NewCat2">'B. CostCategories'!$D$72</definedName>
    <definedName name="NewCat2CttEIndicator">TotalEconomicCostsofVAWG!$C$23</definedName>
    <definedName name="NewCat2DashboardIndicator">Dashboard!$C$18</definedName>
    <definedName name="NewCat2DetailedSummaryIndicator">DetailedSummary!$D$81</definedName>
    <definedName name="NewCat3">'B. CostCategories'!$D$75</definedName>
    <definedName name="NewCat3CttEIndicator">TotalEconomicCostsofVAWG!$C$24</definedName>
    <definedName name="NewCat3DashboardIndicator">Dashboard!$C$19</definedName>
    <definedName name="NewCat3DetailedSummaryIndicator">DetailedSummary!$D$85</definedName>
    <definedName name="NewCat4">'B. CostCategories'!$D$78</definedName>
    <definedName name="NewCat4CttEIndicator">TotalEconomicCostsofVAWG!$C$25</definedName>
    <definedName name="NewCat4DashboardIndicator">Dashboard!$C$20</definedName>
    <definedName name="NewCat4DetailedSummaryIndicator">DetailedSummary!$D$89</definedName>
    <definedName name="NewCat5">'B. CostCategories'!$D$81</definedName>
    <definedName name="NewCat5CttEIndicator">TotalEconomicCostsofVAWG!$C$26</definedName>
    <definedName name="NewCat5DashboardIndicator">Dashboard!$C$21</definedName>
    <definedName name="NewCat5DetailedSummaryIndicator">DetailedSummary!$D$93</definedName>
    <definedName name="NewCat6">'B. CostCategories'!$D$84</definedName>
    <definedName name="NewCat6CttEIndicator">TotalEconomicCostsofVAWG!$C$27</definedName>
    <definedName name="NewCat6DashboardIndicator">Dashboard!$C$22</definedName>
    <definedName name="NewCat6DetailedSummaryIndicator">DetailedSummary!$D$97</definedName>
    <definedName name="NewCostCat1">LookUps!$F$14</definedName>
    <definedName name="NewCostCat2">LookUps!$F$15</definedName>
    <definedName name="NewCostCat3">LookUps!$F$16</definedName>
    <definedName name="NewCostCat4">LookUps!$F$17</definedName>
    <definedName name="NewCostCat5">LookUps!$F$18</definedName>
    <definedName name="NewCostCat6">LookUps!$F$19</definedName>
    <definedName name="NewCostItem" localSheetId="23">NewCat4!$3:$18</definedName>
    <definedName name="NewCostItem" localSheetId="24">NewCat5!$3:$18</definedName>
    <definedName name="NewCostItem" localSheetId="25">NewCat6!$3:$18</definedName>
    <definedName name="NewCostItem">#REF!</definedName>
    <definedName name="OP_DD_HomeSheetSelection">LookUps!$M$7</definedName>
    <definedName name="OP_DD_PageNav">LookUps!$V$7</definedName>
    <definedName name="Other">LookUps!$F$13</definedName>
    <definedName name="PersonalExpenses">LookUps!$F$12</definedName>
    <definedName name="PersonalIncome">LookUps!$F$6</definedName>
    <definedName name="SocialServices">LookUps!$F$9</definedName>
    <definedName name="SpecializedServices">LookUps!$F$10</definedName>
    <definedName name="YesNo">LookUps!$C$6:$C$7</definedName>
  </definedNames>
  <calcPr calcId="191029"/>
  <extLs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purl.oclc.org/ooxml/spreadsheetml/main">
  <c r="G11" i="78" l="1"/>
  <c r="E11" i="78"/>
  <c r="H31" i="98" l="1"/>
  <c r="H30" i="98"/>
  <c r="H29" i="98"/>
  <c r="E28" i="98"/>
  <c r="E36" i="98" s="1"/>
  <c r="G28" i="98"/>
  <c r="G36" i="98" s="1"/>
  <c r="G8" i="98"/>
  <c r="E8" i="98"/>
  <c r="D13" i="72"/>
  <c r="F14" i="78"/>
  <c r="I9" i="83"/>
  <c r="N6" i="73"/>
  <c r="M6" i="73"/>
  <c r="L6" i="73"/>
  <c r="K6" i="73"/>
  <c r="F19" i="97"/>
  <c r="F18" i="97"/>
  <c r="O6" i="75"/>
  <c r="T13" i="75"/>
  <c r="F31" i="98"/>
  <c r="F30" i="98"/>
  <c r="F29" i="98"/>
  <c r="I23" i="84"/>
  <c r="J23" i="84" s="1"/>
  <c r="I24" i="84"/>
  <c r="J24" i="84" s="1"/>
  <c r="I25" i="84"/>
  <c r="J25" i="84" s="1"/>
  <c r="I26" i="84"/>
  <c r="J26" i="84" s="1"/>
  <c r="I27" i="84"/>
  <c r="J27" i="84" s="1"/>
  <c r="I28" i="84"/>
  <c r="J28" i="84" s="1"/>
  <c r="I29" i="84"/>
  <c r="J29" i="84" s="1"/>
  <c r="I30" i="84"/>
  <c r="J30" i="84" s="1"/>
  <c r="I31" i="84"/>
  <c r="J31" i="84" s="1"/>
  <c r="I32" i="84"/>
  <c r="J32" i="84" s="1"/>
  <c r="L7" i="91"/>
  <c r="L7" i="92"/>
  <c r="L7" i="93"/>
  <c r="L7" i="94"/>
  <c r="L7" i="90"/>
  <c r="G7" i="91"/>
  <c r="G7" i="92"/>
  <c r="G7" i="93"/>
  <c r="G7" i="94"/>
  <c r="G7" i="90"/>
  <c r="L7" i="89"/>
  <c r="G7" i="89"/>
  <c r="C10" i="72"/>
  <c r="T8" i="75"/>
  <c r="D14" i="78"/>
  <c r="M12" i="86"/>
  <c r="N12" i="86"/>
  <c r="M13" i="86"/>
  <c r="N13" i="86"/>
  <c r="M14" i="86"/>
  <c r="N14" i="86"/>
  <c r="M15" i="86"/>
  <c r="N15" i="86"/>
  <c r="M16" i="86"/>
  <c r="N16" i="86"/>
  <c r="M17" i="86"/>
  <c r="N17" i="86"/>
  <c r="M18" i="86"/>
  <c r="N18" i="86"/>
  <c r="M19" i="86"/>
  <c r="N19" i="86"/>
  <c r="M20" i="86"/>
  <c r="N20" i="86"/>
  <c r="M11" i="86"/>
  <c r="N11" i="86" s="1"/>
  <c r="L10" i="86"/>
  <c r="J13" i="86"/>
  <c r="I20" i="86"/>
  <c r="J20" i="86" s="1"/>
  <c r="I19" i="86"/>
  <c r="J19" i="86" s="1"/>
  <c r="I18" i="86"/>
  <c r="J18" i="86" s="1"/>
  <c r="I17" i="86"/>
  <c r="J17" i="86" s="1"/>
  <c r="I16" i="86"/>
  <c r="J16" i="86" s="1"/>
  <c r="I15" i="86"/>
  <c r="J15" i="86" s="1"/>
  <c r="I14" i="86"/>
  <c r="J14" i="86" s="1"/>
  <c r="I13" i="86"/>
  <c r="I12" i="86"/>
  <c r="J12" i="86" s="1"/>
  <c r="I11" i="86"/>
  <c r="J11" i="86" s="1"/>
  <c r="D2" i="86"/>
  <c r="H28" i="98" l="1"/>
  <c r="H36" i="98" s="1"/>
  <c r="F28" i="98"/>
  <c r="F36" i="98" s="1"/>
  <c r="L5" i="95"/>
  <c r="G5" i="95"/>
  <c r="L7" i="84"/>
  <c r="L7" i="85"/>
  <c r="L7" i="87"/>
  <c r="L7" i="88"/>
  <c r="L7" i="82"/>
  <c r="G7" i="84"/>
  <c r="G7" i="85"/>
  <c r="G9" i="86"/>
  <c r="G7" i="87"/>
  <c r="G7" i="88"/>
  <c r="G7" i="82"/>
  <c r="L13" i="76"/>
  <c r="G13" i="76"/>
  <c r="L7" i="83"/>
  <c r="G7" i="83"/>
  <c r="L7" i="77"/>
  <c r="E29" i="79" s="1"/>
  <c r="G7" i="77"/>
  <c r="D29" i="79" s="1"/>
  <c r="F8" i="78"/>
  <c r="G7" i="98" s="1"/>
  <c r="D8" i="78"/>
  <c r="E7" i="98" s="1"/>
  <c r="C49" i="79" l="1"/>
  <c r="C50" i="79"/>
  <c r="C51" i="79"/>
  <c r="C52" i="79"/>
  <c r="C53" i="79"/>
  <c r="C54" i="79"/>
  <c r="C55" i="79"/>
  <c r="C48" i="79"/>
  <c r="C21" i="95"/>
  <c r="J15" i="75"/>
  <c r="J16" i="75" s="1"/>
  <c r="J17" i="75" s="1"/>
  <c r="E6" i="75"/>
  <c r="S25" i="75"/>
  <c r="S26" i="75" s="1"/>
  <c r="S27" i="75" s="1"/>
  <c r="S28" i="75" s="1"/>
  <c r="S29" i="75" s="1"/>
  <c r="T7" i="75"/>
  <c r="T9" i="75"/>
  <c r="T10" i="75"/>
  <c r="T11" i="75"/>
  <c r="T12" i="75"/>
  <c r="T14" i="75"/>
  <c r="T15" i="75"/>
  <c r="T6" i="75"/>
  <c r="K7" i="75"/>
  <c r="K8" i="75"/>
  <c r="K9" i="75"/>
  <c r="K10" i="75"/>
  <c r="K11" i="75"/>
  <c r="K12" i="75"/>
  <c r="K13" i="75"/>
  <c r="K6" i="75"/>
  <c r="C162" i="87"/>
  <c r="C148" i="87"/>
  <c r="C134" i="87"/>
  <c r="C120" i="87"/>
  <c r="C106" i="87"/>
  <c r="C92" i="87"/>
  <c r="C78" i="87"/>
  <c r="C64" i="87"/>
  <c r="C50" i="87"/>
  <c r="C36" i="87"/>
  <c r="C22" i="87"/>
  <c r="C8" i="87"/>
  <c r="I28" i="76"/>
  <c r="N15" i="76"/>
  <c r="M7" i="75" l="1" a="1"/>
  <c r="M7" i="75" s="1"/>
  <c r="J18" i="75"/>
  <c r="J19" i="75" l="1"/>
  <c r="N5" i="73" l="1"/>
  <c r="M5" i="73"/>
  <c r="L5" i="73"/>
  <c r="K5" i="73"/>
  <c r="Q17" i="75" l="1"/>
  <c r="Q18" i="75"/>
  <c r="Q19" i="75"/>
  <c r="Q20" i="75"/>
  <c r="Q21" i="75"/>
  <c r="Q22" i="75"/>
  <c r="Q23" i="75"/>
  <c r="Q16" i="75"/>
  <c r="G21" i="74"/>
  <c r="H21" i="74" s="1"/>
  <c r="G26" i="74"/>
  <c r="G27" i="74" s="1"/>
  <c r="G37" i="74"/>
  <c r="H37" i="74" s="1"/>
  <c r="G43" i="74"/>
  <c r="G44" i="74" s="1"/>
  <c r="G48" i="74"/>
  <c r="G49" i="74"/>
  <c r="G50" i="74" s="1"/>
  <c r="G61" i="74"/>
  <c r="G62" i="74" s="1"/>
  <c r="G15" i="74"/>
  <c r="H15" i="74" s="1"/>
  <c r="G28" i="74" l="1"/>
  <c r="H28" i="74" s="1"/>
  <c r="H27" i="74"/>
  <c r="H49" i="74"/>
  <c r="H43" i="74"/>
  <c r="H26" i="74"/>
  <c r="G16" i="74"/>
  <c r="H50" i="74"/>
  <c r="G51" i="74"/>
  <c r="H44" i="74"/>
  <c r="G45" i="74"/>
  <c r="H61" i="74"/>
  <c r="G38" i="74"/>
  <c r="G22" i="74"/>
  <c r="H48" i="74"/>
  <c r="H62" i="74"/>
  <c r="G63" i="74"/>
  <c r="G17" i="74" l="1"/>
  <c r="H16" i="74"/>
  <c r="G29" i="74"/>
  <c r="H29" i="74" s="1"/>
  <c r="H22" i="74"/>
  <c r="G23" i="74"/>
  <c r="H45" i="74"/>
  <c r="G46" i="74"/>
  <c r="H38" i="74"/>
  <c r="G39" i="74"/>
  <c r="H51" i="74"/>
  <c r="G52" i="74"/>
  <c r="H63" i="74"/>
  <c r="G64" i="74"/>
  <c r="G30" i="74" l="1"/>
  <c r="G31" i="74" s="1"/>
  <c r="G18" i="74"/>
  <c r="H17" i="74"/>
  <c r="H46" i="74"/>
  <c r="G47" i="74"/>
  <c r="H47" i="74" s="1"/>
  <c r="G24" i="74"/>
  <c r="H23" i="74"/>
  <c r="G40" i="74"/>
  <c r="H39" i="74"/>
  <c r="G53" i="74"/>
  <c r="H52" i="74"/>
  <c r="H64" i="74"/>
  <c r="G65" i="74"/>
  <c r="H30" i="74" l="1"/>
  <c r="H18" i="74"/>
  <c r="G19" i="74"/>
  <c r="H40" i="74"/>
  <c r="G41" i="74"/>
  <c r="G25" i="74"/>
  <c r="H25" i="74" s="1"/>
  <c r="H24" i="74"/>
  <c r="G54" i="74"/>
  <c r="H53" i="74"/>
  <c r="G32" i="74"/>
  <c r="H31" i="74"/>
  <c r="H65" i="74"/>
  <c r="G66" i="74"/>
  <c r="H19" i="74" l="1"/>
  <c r="G20" i="74"/>
  <c r="H20" i="74" s="1"/>
  <c r="H32" i="74"/>
  <c r="G33" i="74"/>
  <c r="H54" i="74"/>
  <c r="G55" i="74"/>
  <c r="G42" i="74"/>
  <c r="H42" i="74" s="1"/>
  <c r="H41" i="74"/>
  <c r="G67" i="74"/>
  <c r="H66" i="74"/>
  <c r="H55" i="74" l="1"/>
  <c r="G56" i="74"/>
  <c r="H33" i="74"/>
  <c r="G34" i="74"/>
  <c r="H67" i="74"/>
  <c r="G68" i="74"/>
  <c r="G35" i="74" l="1"/>
  <c r="H34" i="74"/>
  <c r="H68" i="74"/>
  <c r="G69" i="74"/>
  <c r="G57" i="74"/>
  <c r="H56" i="74"/>
  <c r="H57" i="74" l="1"/>
  <c r="G58" i="74"/>
  <c r="G70" i="74"/>
  <c r="H69" i="74"/>
  <c r="G36" i="74"/>
  <c r="H36" i="74" s="1"/>
  <c r="H35" i="74"/>
  <c r="G71" i="74" l="1"/>
  <c r="H70" i="74"/>
  <c r="H58" i="74"/>
  <c r="G59" i="74"/>
  <c r="F19" i="75"/>
  <c r="F18" i="75"/>
  <c r="F17" i="75"/>
  <c r="F16" i="75"/>
  <c r="F15" i="75"/>
  <c r="F14" i="75"/>
  <c r="N31" i="95"/>
  <c r="O31" i="95" s="1"/>
  <c r="I31" i="95"/>
  <c r="J31" i="95" s="1"/>
  <c r="N30" i="95"/>
  <c r="O30" i="95" s="1"/>
  <c r="I30" i="95"/>
  <c r="J30" i="95" s="1"/>
  <c r="N29" i="95"/>
  <c r="O29" i="95" s="1"/>
  <c r="I29" i="95"/>
  <c r="J29" i="95" s="1"/>
  <c r="N28" i="95"/>
  <c r="O28" i="95" s="1"/>
  <c r="I28" i="95"/>
  <c r="J28" i="95" s="1"/>
  <c r="N27" i="95"/>
  <c r="O27" i="95" s="1"/>
  <c r="I27" i="95"/>
  <c r="J27" i="95" s="1"/>
  <c r="N26" i="95"/>
  <c r="O26" i="95" s="1"/>
  <c r="I26" i="95"/>
  <c r="J26" i="95" s="1"/>
  <c r="N25" i="95"/>
  <c r="O25" i="95" s="1"/>
  <c r="I25" i="95"/>
  <c r="J25" i="95" s="1"/>
  <c r="N24" i="95"/>
  <c r="O24" i="95" s="1"/>
  <c r="I24" i="95"/>
  <c r="J24" i="95" s="1"/>
  <c r="N23" i="95"/>
  <c r="O23" i="95" s="1"/>
  <c r="I23" i="95"/>
  <c r="J23" i="95" s="1"/>
  <c r="D23" i="95"/>
  <c r="D24" i="95" s="1"/>
  <c r="D25" i="95" s="1"/>
  <c r="D26" i="95" s="1"/>
  <c r="D27" i="95" s="1"/>
  <c r="D28" i="95" s="1"/>
  <c r="D29" i="95" s="1"/>
  <c r="D30" i="95" s="1"/>
  <c r="D31" i="95" s="1"/>
  <c r="N22" i="95"/>
  <c r="O22" i="95" s="1"/>
  <c r="I22" i="95"/>
  <c r="O21" i="95"/>
  <c r="M21" i="95"/>
  <c r="L21" i="95"/>
  <c r="I21" i="95"/>
  <c r="N21" i="95" s="1"/>
  <c r="F21" i="95"/>
  <c r="E21" i="95"/>
  <c r="N16" i="95"/>
  <c r="O16" i="95" s="1"/>
  <c r="I16" i="95"/>
  <c r="J16" i="95" s="1"/>
  <c r="N15" i="95"/>
  <c r="O15" i="95" s="1"/>
  <c r="I15" i="95"/>
  <c r="J15" i="95" s="1"/>
  <c r="N14" i="95"/>
  <c r="O14" i="95" s="1"/>
  <c r="I14" i="95"/>
  <c r="J14" i="95" s="1"/>
  <c r="N13" i="95"/>
  <c r="O13" i="95" s="1"/>
  <c r="I13" i="95"/>
  <c r="J13" i="95" s="1"/>
  <c r="N12" i="95"/>
  <c r="O12" i="95" s="1"/>
  <c r="I12" i="95"/>
  <c r="J12" i="95" s="1"/>
  <c r="N11" i="95"/>
  <c r="O11" i="95" s="1"/>
  <c r="I11" i="95"/>
  <c r="J11" i="95" s="1"/>
  <c r="N10" i="95"/>
  <c r="O10" i="95" s="1"/>
  <c r="I10" i="95"/>
  <c r="J10" i="95" s="1"/>
  <c r="N9" i="95"/>
  <c r="O9" i="95" s="1"/>
  <c r="I9" i="95"/>
  <c r="J9" i="95" s="1"/>
  <c r="N8" i="95"/>
  <c r="O8" i="95" s="1"/>
  <c r="I8" i="95"/>
  <c r="J8" i="95" s="1"/>
  <c r="D8" i="95"/>
  <c r="D9" i="95" s="1"/>
  <c r="D10" i="95" s="1"/>
  <c r="D11" i="95" s="1"/>
  <c r="D12" i="95" s="1"/>
  <c r="D13" i="95" s="1"/>
  <c r="D14" i="95" s="1"/>
  <c r="D15" i="95" s="1"/>
  <c r="D16" i="95" s="1"/>
  <c r="N7" i="95"/>
  <c r="I7" i="95"/>
  <c r="O6" i="95"/>
  <c r="M6" i="95"/>
  <c r="L6" i="95"/>
  <c r="I6" i="95"/>
  <c r="N6" i="95" s="1"/>
  <c r="F6" i="95"/>
  <c r="C6" i="95"/>
  <c r="E6" i="95" s="1"/>
  <c r="L20" i="95"/>
  <c r="G20" i="95"/>
  <c r="C60" i="79" l="1"/>
  <c r="C61" i="79"/>
  <c r="C59" i="79"/>
  <c r="C58" i="79"/>
  <c r="I14" i="75"/>
  <c r="I15" i="75" s="1"/>
  <c r="I16" i="75" s="1"/>
  <c r="I17" i="75" s="1"/>
  <c r="I18" i="75" s="1"/>
  <c r="I19" i="75" s="1"/>
  <c r="C56" i="79"/>
  <c r="C57" i="79"/>
  <c r="H59" i="74"/>
  <c r="G60" i="74"/>
  <c r="H60" i="74" s="1"/>
  <c r="G72" i="74"/>
  <c r="H71" i="74"/>
  <c r="Q27" i="75"/>
  <c r="Q25" i="75"/>
  <c r="Q28" i="75"/>
  <c r="Q29" i="75"/>
  <c r="Q26" i="75"/>
  <c r="Q24" i="75"/>
  <c r="R24" i="75" s="1"/>
  <c r="O32" i="95"/>
  <c r="I32" i="95"/>
  <c r="N17" i="95"/>
  <c r="I17" i="95"/>
  <c r="N32" i="95"/>
  <c r="O7" i="95"/>
  <c r="O17" i="95" s="1"/>
  <c r="J7" i="95"/>
  <c r="J17" i="95" s="1"/>
  <c r="J22" i="95"/>
  <c r="J32" i="95" s="1"/>
  <c r="C36" i="93"/>
  <c r="E36" i="93" s="1"/>
  <c r="C22" i="93"/>
  <c r="E22" i="93" s="1"/>
  <c r="C8" i="93"/>
  <c r="E8" i="93" s="1"/>
  <c r="C36" i="92"/>
  <c r="E36" i="92" s="1"/>
  <c r="C22" i="92"/>
  <c r="E22" i="92" s="1"/>
  <c r="C8" i="92"/>
  <c r="E8" i="92" s="1"/>
  <c r="C36" i="91"/>
  <c r="E36" i="91" s="1"/>
  <c r="C22" i="91"/>
  <c r="E22" i="91" s="1"/>
  <c r="C8" i="91"/>
  <c r="E8" i="91" s="1"/>
  <c r="C36" i="94"/>
  <c r="E36" i="94" s="1"/>
  <c r="C22" i="94"/>
  <c r="E22" i="94" s="1"/>
  <c r="C8" i="94"/>
  <c r="E8" i="94" s="1"/>
  <c r="D2" i="94"/>
  <c r="D2" i="92"/>
  <c r="D2" i="91"/>
  <c r="D2" i="93"/>
  <c r="D2" i="90"/>
  <c r="C36" i="90"/>
  <c r="E36" i="90" s="1"/>
  <c r="C22" i="90"/>
  <c r="E22" i="90" s="1"/>
  <c r="C8" i="90"/>
  <c r="E8" i="90" s="1"/>
  <c r="N46" i="91"/>
  <c r="O46" i="91" s="1"/>
  <c r="I46" i="91"/>
  <c r="J46" i="91" s="1"/>
  <c r="N45" i="91"/>
  <c r="O45" i="91" s="1"/>
  <c r="I45" i="91"/>
  <c r="J45" i="91" s="1"/>
  <c r="N44" i="91"/>
  <c r="O44" i="91" s="1"/>
  <c r="I44" i="91"/>
  <c r="J44" i="91" s="1"/>
  <c r="N43" i="91"/>
  <c r="O43" i="91" s="1"/>
  <c r="I43" i="91"/>
  <c r="J43" i="91" s="1"/>
  <c r="N42" i="91"/>
  <c r="O42" i="91" s="1"/>
  <c r="I42" i="91"/>
  <c r="J42" i="91" s="1"/>
  <c r="N41" i="91"/>
  <c r="O41" i="91" s="1"/>
  <c r="I41" i="91"/>
  <c r="J41" i="91" s="1"/>
  <c r="N40" i="91"/>
  <c r="O40" i="91" s="1"/>
  <c r="I40" i="91"/>
  <c r="J40" i="91" s="1"/>
  <c r="N39" i="91"/>
  <c r="O39" i="91" s="1"/>
  <c r="I39" i="91"/>
  <c r="J39" i="91" s="1"/>
  <c r="N38" i="91"/>
  <c r="O38" i="91" s="1"/>
  <c r="I38" i="91"/>
  <c r="J38" i="91" s="1"/>
  <c r="D38" i="91"/>
  <c r="D39" i="91" s="1"/>
  <c r="D40" i="91" s="1"/>
  <c r="D41" i="91" s="1"/>
  <c r="D42" i="91" s="1"/>
  <c r="D43" i="91" s="1"/>
  <c r="D44" i="91" s="1"/>
  <c r="D45" i="91" s="1"/>
  <c r="D46" i="91" s="1"/>
  <c r="N37" i="91"/>
  <c r="I37" i="91"/>
  <c r="O36" i="91"/>
  <c r="M36" i="91"/>
  <c r="L36" i="91"/>
  <c r="I36" i="91"/>
  <c r="N36" i="91" s="1"/>
  <c r="F36" i="91"/>
  <c r="G35" i="91"/>
  <c r="N32" i="91"/>
  <c r="O32" i="91" s="1"/>
  <c r="I32" i="91"/>
  <c r="J32" i="91" s="1"/>
  <c r="N31" i="91"/>
  <c r="O31" i="91" s="1"/>
  <c r="I31" i="91"/>
  <c r="J31" i="91" s="1"/>
  <c r="N30" i="91"/>
  <c r="O30" i="91" s="1"/>
  <c r="I30" i="91"/>
  <c r="J30" i="91" s="1"/>
  <c r="N29" i="91"/>
  <c r="O29" i="91" s="1"/>
  <c r="I29" i="91"/>
  <c r="J29" i="91" s="1"/>
  <c r="N28" i="91"/>
  <c r="O28" i="91" s="1"/>
  <c r="I28" i="91"/>
  <c r="J28" i="91" s="1"/>
  <c r="N27" i="91"/>
  <c r="O27" i="91" s="1"/>
  <c r="I27" i="91"/>
  <c r="N26" i="91"/>
  <c r="O26" i="91" s="1"/>
  <c r="I26" i="91"/>
  <c r="J26" i="91" s="1"/>
  <c r="N25" i="91"/>
  <c r="O25" i="91" s="1"/>
  <c r="I25" i="91"/>
  <c r="J25" i="91" s="1"/>
  <c r="N24" i="91"/>
  <c r="O24" i="91" s="1"/>
  <c r="I24" i="91"/>
  <c r="J24" i="91" s="1"/>
  <c r="D24" i="91"/>
  <c r="D25" i="91" s="1"/>
  <c r="D26" i="91" s="1"/>
  <c r="D27" i="91" s="1"/>
  <c r="D28" i="91" s="1"/>
  <c r="D29" i="91" s="1"/>
  <c r="D30" i="91" s="1"/>
  <c r="D31" i="91" s="1"/>
  <c r="D32" i="91" s="1"/>
  <c r="N23" i="91"/>
  <c r="I23" i="91"/>
  <c r="J23" i="91" s="1"/>
  <c r="O22" i="91"/>
  <c r="M22" i="91"/>
  <c r="L22" i="91"/>
  <c r="I22" i="91"/>
  <c r="N22" i="91" s="1"/>
  <c r="F22" i="91"/>
  <c r="N18" i="91"/>
  <c r="O18" i="91" s="1"/>
  <c r="I18" i="91"/>
  <c r="J18" i="91" s="1"/>
  <c r="N17" i="91"/>
  <c r="O17" i="91" s="1"/>
  <c r="I17" i="91"/>
  <c r="J17" i="91" s="1"/>
  <c r="N16" i="91"/>
  <c r="O16" i="91" s="1"/>
  <c r="I16" i="91"/>
  <c r="J16" i="91" s="1"/>
  <c r="N15" i="91"/>
  <c r="O15" i="91" s="1"/>
  <c r="I15" i="91"/>
  <c r="J15" i="91" s="1"/>
  <c r="N14" i="91"/>
  <c r="O14" i="91" s="1"/>
  <c r="I14" i="91"/>
  <c r="J14" i="91" s="1"/>
  <c r="N13" i="91"/>
  <c r="O13" i="91" s="1"/>
  <c r="I13" i="91"/>
  <c r="J13" i="91" s="1"/>
  <c r="N12" i="91"/>
  <c r="O12" i="91" s="1"/>
  <c r="I12" i="91"/>
  <c r="J12" i="91" s="1"/>
  <c r="N11" i="91"/>
  <c r="O11" i="91" s="1"/>
  <c r="I11" i="91"/>
  <c r="J11" i="91" s="1"/>
  <c r="N10" i="91"/>
  <c r="O10" i="91" s="1"/>
  <c r="I10" i="91"/>
  <c r="J10" i="91" s="1"/>
  <c r="D10" i="91"/>
  <c r="D11" i="91" s="1"/>
  <c r="D12" i="91" s="1"/>
  <c r="D13" i="91" s="1"/>
  <c r="D14" i="91" s="1"/>
  <c r="D15" i="91" s="1"/>
  <c r="D16" i="91" s="1"/>
  <c r="D17" i="91" s="1"/>
  <c r="D18" i="91" s="1"/>
  <c r="N9" i="91"/>
  <c r="O9" i="91" s="1"/>
  <c r="I9" i="91"/>
  <c r="O8" i="91"/>
  <c r="M8" i="91"/>
  <c r="L8" i="91"/>
  <c r="I8" i="91"/>
  <c r="N8" i="91" s="1"/>
  <c r="F8" i="91"/>
  <c r="L21" i="91"/>
  <c r="L35" i="91" s="1"/>
  <c r="G21" i="91"/>
  <c r="N46" i="92"/>
  <c r="O46" i="92" s="1"/>
  <c r="I46" i="92"/>
  <c r="J46" i="92" s="1"/>
  <c r="N45" i="92"/>
  <c r="O45" i="92" s="1"/>
  <c r="I45" i="92"/>
  <c r="J45" i="92" s="1"/>
  <c r="N44" i="92"/>
  <c r="O44" i="92" s="1"/>
  <c r="I44" i="92"/>
  <c r="J44" i="92" s="1"/>
  <c r="N43" i="92"/>
  <c r="O43" i="92" s="1"/>
  <c r="I43" i="92"/>
  <c r="J43" i="92" s="1"/>
  <c r="N42" i="92"/>
  <c r="I42" i="92"/>
  <c r="J42" i="92" s="1"/>
  <c r="N41" i="92"/>
  <c r="O41" i="92" s="1"/>
  <c r="I41" i="92"/>
  <c r="J41" i="92" s="1"/>
  <c r="N40" i="92"/>
  <c r="O40" i="92" s="1"/>
  <c r="I40" i="92"/>
  <c r="J40" i="92" s="1"/>
  <c r="N39" i="92"/>
  <c r="O39" i="92" s="1"/>
  <c r="I39" i="92"/>
  <c r="J39" i="92" s="1"/>
  <c r="N38" i="92"/>
  <c r="O38" i="92" s="1"/>
  <c r="I38" i="92"/>
  <c r="J38" i="92" s="1"/>
  <c r="D38" i="92"/>
  <c r="D39" i="92" s="1"/>
  <c r="D40" i="92" s="1"/>
  <c r="D41" i="92" s="1"/>
  <c r="D42" i="92" s="1"/>
  <c r="D43" i="92" s="1"/>
  <c r="D44" i="92" s="1"/>
  <c r="D45" i="92" s="1"/>
  <c r="D46" i="92" s="1"/>
  <c r="N37" i="92"/>
  <c r="O37" i="92" s="1"/>
  <c r="I37" i="92"/>
  <c r="O36" i="92"/>
  <c r="M36" i="92"/>
  <c r="L36" i="92"/>
  <c r="I36" i="92"/>
  <c r="N36" i="92" s="1"/>
  <c r="F36" i="92"/>
  <c r="G35" i="92"/>
  <c r="N32" i="92"/>
  <c r="O32" i="92" s="1"/>
  <c r="I32" i="92"/>
  <c r="J32" i="92" s="1"/>
  <c r="N31" i="92"/>
  <c r="O31" i="92" s="1"/>
  <c r="I31" i="92"/>
  <c r="J31" i="92" s="1"/>
  <c r="N30" i="92"/>
  <c r="O30" i="92" s="1"/>
  <c r="I30" i="92"/>
  <c r="J30" i="92" s="1"/>
  <c r="N29" i="92"/>
  <c r="O29" i="92" s="1"/>
  <c r="I29" i="92"/>
  <c r="J29" i="92" s="1"/>
  <c r="N28" i="92"/>
  <c r="O28" i="92" s="1"/>
  <c r="I28" i="92"/>
  <c r="J28" i="92" s="1"/>
  <c r="N27" i="92"/>
  <c r="O27" i="92" s="1"/>
  <c r="I27" i="92"/>
  <c r="J27" i="92" s="1"/>
  <c r="N26" i="92"/>
  <c r="O26" i="92" s="1"/>
  <c r="I26" i="92"/>
  <c r="J26" i="92" s="1"/>
  <c r="N25" i="92"/>
  <c r="O25" i="92" s="1"/>
  <c r="I25" i="92"/>
  <c r="J25" i="92" s="1"/>
  <c r="N24" i="92"/>
  <c r="O24" i="92" s="1"/>
  <c r="I24" i="92"/>
  <c r="J24" i="92" s="1"/>
  <c r="D24" i="92"/>
  <c r="D25" i="92" s="1"/>
  <c r="D26" i="92" s="1"/>
  <c r="D27" i="92" s="1"/>
  <c r="D28" i="92" s="1"/>
  <c r="D29" i="92" s="1"/>
  <c r="D30" i="92" s="1"/>
  <c r="D31" i="92" s="1"/>
  <c r="D32" i="92" s="1"/>
  <c r="N23" i="92"/>
  <c r="I23" i="92"/>
  <c r="O22" i="92"/>
  <c r="M22" i="92"/>
  <c r="L22" i="92"/>
  <c r="I22" i="92"/>
  <c r="N22" i="92" s="1"/>
  <c r="F22" i="92"/>
  <c r="N18" i="92"/>
  <c r="O18" i="92" s="1"/>
  <c r="I18" i="92"/>
  <c r="J18" i="92" s="1"/>
  <c r="N17" i="92"/>
  <c r="O17" i="92" s="1"/>
  <c r="I17" i="92"/>
  <c r="J17" i="92" s="1"/>
  <c r="N16" i="92"/>
  <c r="O16" i="92" s="1"/>
  <c r="I16" i="92"/>
  <c r="J16" i="92" s="1"/>
  <c r="N15" i="92"/>
  <c r="O15" i="92" s="1"/>
  <c r="I15" i="92"/>
  <c r="J15" i="92" s="1"/>
  <c r="N14" i="92"/>
  <c r="O14" i="92" s="1"/>
  <c r="I14" i="92"/>
  <c r="N13" i="92"/>
  <c r="O13" i="92" s="1"/>
  <c r="I13" i="92"/>
  <c r="J13" i="92" s="1"/>
  <c r="N12" i="92"/>
  <c r="I12" i="92"/>
  <c r="J12" i="92" s="1"/>
  <c r="N11" i="92"/>
  <c r="O11" i="92" s="1"/>
  <c r="I11" i="92"/>
  <c r="J11" i="92" s="1"/>
  <c r="N10" i="92"/>
  <c r="O10" i="92" s="1"/>
  <c r="I10" i="92"/>
  <c r="J10" i="92" s="1"/>
  <c r="D10" i="92"/>
  <c r="D11" i="92" s="1"/>
  <c r="D12" i="92" s="1"/>
  <c r="D13" i="92" s="1"/>
  <c r="D14" i="92" s="1"/>
  <c r="D15" i="92" s="1"/>
  <c r="D16" i="92" s="1"/>
  <c r="D17" i="92" s="1"/>
  <c r="D18" i="92" s="1"/>
  <c r="N9" i="92"/>
  <c r="O9" i="92" s="1"/>
  <c r="I9" i="92"/>
  <c r="J9" i="92" s="1"/>
  <c r="O8" i="92"/>
  <c r="M8" i="92"/>
  <c r="L8" i="92"/>
  <c r="I8" i="92"/>
  <c r="N8" i="92" s="1"/>
  <c r="F8" i="92"/>
  <c r="L21" i="92"/>
  <c r="L35" i="92" s="1"/>
  <c r="G21" i="92"/>
  <c r="N46" i="93"/>
  <c r="O46" i="93" s="1"/>
  <c r="I46" i="93"/>
  <c r="J46" i="93" s="1"/>
  <c r="N45" i="93"/>
  <c r="O45" i="93" s="1"/>
  <c r="I45" i="93"/>
  <c r="J45" i="93" s="1"/>
  <c r="N44" i="93"/>
  <c r="O44" i="93" s="1"/>
  <c r="I44" i="93"/>
  <c r="J44" i="93" s="1"/>
  <c r="N43" i="93"/>
  <c r="O43" i="93" s="1"/>
  <c r="I43" i="93"/>
  <c r="J43" i="93" s="1"/>
  <c r="N42" i="93"/>
  <c r="O42" i="93" s="1"/>
  <c r="I42" i="93"/>
  <c r="J42" i="93" s="1"/>
  <c r="N41" i="93"/>
  <c r="O41" i="93" s="1"/>
  <c r="I41" i="93"/>
  <c r="J41" i="93" s="1"/>
  <c r="N40" i="93"/>
  <c r="I40" i="93"/>
  <c r="J40" i="93" s="1"/>
  <c r="N39" i="93"/>
  <c r="O39" i="93" s="1"/>
  <c r="I39" i="93"/>
  <c r="J39" i="93" s="1"/>
  <c r="N38" i="93"/>
  <c r="O38" i="93" s="1"/>
  <c r="I38" i="93"/>
  <c r="J38" i="93" s="1"/>
  <c r="D38" i="93"/>
  <c r="D39" i="93" s="1"/>
  <c r="D40" i="93" s="1"/>
  <c r="D41" i="93" s="1"/>
  <c r="D42" i="93" s="1"/>
  <c r="D43" i="93" s="1"/>
  <c r="D44" i="93" s="1"/>
  <c r="D45" i="93" s="1"/>
  <c r="D46" i="93" s="1"/>
  <c r="N37" i="93"/>
  <c r="O37" i="93" s="1"/>
  <c r="I37" i="93"/>
  <c r="J37" i="93" s="1"/>
  <c r="O36" i="93"/>
  <c r="M36" i="93"/>
  <c r="L36" i="93"/>
  <c r="I36" i="93"/>
  <c r="N36" i="93" s="1"/>
  <c r="F36" i="93"/>
  <c r="G35" i="93"/>
  <c r="N32" i="93"/>
  <c r="O32" i="93" s="1"/>
  <c r="I32" i="93"/>
  <c r="J32" i="93" s="1"/>
  <c r="N31" i="93"/>
  <c r="O31" i="93" s="1"/>
  <c r="I31" i="93"/>
  <c r="J31" i="93" s="1"/>
  <c r="N30" i="93"/>
  <c r="O30" i="93" s="1"/>
  <c r="I30" i="93"/>
  <c r="J30" i="93" s="1"/>
  <c r="N29" i="93"/>
  <c r="O29" i="93" s="1"/>
  <c r="I29" i="93"/>
  <c r="J29" i="93" s="1"/>
  <c r="N28" i="93"/>
  <c r="O28" i="93" s="1"/>
  <c r="I28" i="93"/>
  <c r="J28" i="93" s="1"/>
  <c r="N27" i="93"/>
  <c r="O27" i="93" s="1"/>
  <c r="I27" i="93"/>
  <c r="J27" i="93" s="1"/>
  <c r="N26" i="93"/>
  <c r="O26" i="93" s="1"/>
  <c r="I26" i="93"/>
  <c r="J26" i="93" s="1"/>
  <c r="N25" i="93"/>
  <c r="O25" i="93" s="1"/>
  <c r="I25" i="93"/>
  <c r="J25" i="93" s="1"/>
  <c r="N24" i="93"/>
  <c r="O24" i="93" s="1"/>
  <c r="I24" i="93"/>
  <c r="J24" i="93" s="1"/>
  <c r="D24" i="93"/>
  <c r="D25" i="93" s="1"/>
  <c r="D26" i="93" s="1"/>
  <c r="D27" i="93" s="1"/>
  <c r="D28" i="93" s="1"/>
  <c r="D29" i="93" s="1"/>
  <c r="D30" i="93" s="1"/>
  <c r="D31" i="93" s="1"/>
  <c r="D32" i="93" s="1"/>
  <c r="N23" i="93"/>
  <c r="I23" i="93"/>
  <c r="O22" i="93"/>
  <c r="M22" i="93"/>
  <c r="L22" i="93"/>
  <c r="I22" i="93"/>
  <c r="N22" i="93" s="1"/>
  <c r="F22" i="93"/>
  <c r="N18" i="93"/>
  <c r="O18" i="93" s="1"/>
  <c r="I18" i="93"/>
  <c r="J18" i="93" s="1"/>
  <c r="N17" i="93"/>
  <c r="O17" i="93" s="1"/>
  <c r="I17" i="93"/>
  <c r="J17" i="93" s="1"/>
  <c r="N16" i="93"/>
  <c r="O16" i="93" s="1"/>
  <c r="I16" i="93"/>
  <c r="J16" i="93" s="1"/>
  <c r="N15" i="93"/>
  <c r="O15" i="93" s="1"/>
  <c r="I15" i="93"/>
  <c r="J15" i="93" s="1"/>
  <c r="N14" i="93"/>
  <c r="O14" i="93" s="1"/>
  <c r="I14" i="93"/>
  <c r="J14" i="93" s="1"/>
  <c r="N13" i="93"/>
  <c r="O13" i="93" s="1"/>
  <c r="I13" i="93"/>
  <c r="J13" i="93" s="1"/>
  <c r="N12" i="93"/>
  <c r="O12" i="93" s="1"/>
  <c r="I12" i="93"/>
  <c r="N11" i="93"/>
  <c r="O11" i="93" s="1"/>
  <c r="I11" i="93"/>
  <c r="J11" i="93" s="1"/>
  <c r="N10" i="93"/>
  <c r="O10" i="93" s="1"/>
  <c r="I10" i="93"/>
  <c r="J10" i="93" s="1"/>
  <c r="D10" i="93"/>
  <c r="D11" i="93" s="1"/>
  <c r="D12" i="93" s="1"/>
  <c r="D13" i="93" s="1"/>
  <c r="D14" i="93" s="1"/>
  <c r="D15" i="93" s="1"/>
  <c r="D16" i="93" s="1"/>
  <c r="D17" i="93" s="1"/>
  <c r="D18" i="93" s="1"/>
  <c r="N9" i="93"/>
  <c r="I9" i="93"/>
  <c r="J9" i="93" s="1"/>
  <c r="O8" i="93"/>
  <c r="M8" i="93"/>
  <c r="L8" i="93"/>
  <c r="I8" i="93"/>
  <c r="N8" i="93" s="1"/>
  <c r="F8" i="93"/>
  <c r="L21" i="93"/>
  <c r="L35" i="93" s="1"/>
  <c r="G21" i="93"/>
  <c r="N46" i="94"/>
  <c r="O46" i="94" s="1"/>
  <c r="I46" i="94"/>
  <c r="J46" i="94" s="1"/>
  <c r="N45" i="94"/>
  <c r="O45" i="94" s="1"/>
  <c r="I45" i="94"/>
  <c r="J45" i="94" s="1"/>
  <c r="N44" i="94"/>
  <c r="O44" i="94" s="1"/>
  <c r="I44" i="94"/>
  <c r="J44" i="94" s="1"/>
  <c r="N43" i="94"/>
  <c r="O43" i="94" s="1"/>
  <c r="I43" i="94"/>
  <c r="J43" i="94" s="1"/>
  <c r="N42" i="94"/>
  <c r="O42" i="94" s="1"/>
  <c r="I42" i="94"/>
  <c r="J42" i="94" s="1"/>
  <c r="N41" i="94"/>
  <c r="O41" i="94" s="1"/>
  <c r="I41" i="94"/>
  <c r="J41" i="94" s="1"/>
  <c r="N40" i="94"/>
  <c r="O40" i="94" s="1"/>
  <c r="I40" i="94"/>
  <c r="N39" i="94"/>
  <c r="O39" i="94" s="1"/>
  <c r="I39" i="94"/>
  <c r="J39" i="94" s="1"/>
  <c r="N38" i="94"/>
  <c r="O38" i="94" s="1"/>
  <c r="I38" i="94"/>
  <c r="J38" i="94" s="1"/>
  <c r="D38" i="94"/>
  <c r="D39" i="94" s="1"/>
  <c r="D40" i="94" s="1"/>
  <c r="D41" i="94" s="1"/>
  <c r="D42" i="94" s="1"/>
  <c r="D43" i="94" s="1"/>
  <c r="D44" i="94" s="1"/>
  <c r="D45" i="94" s="1"/>
  <c r="D46" i="94" s="1"/>
  <c r="N37" i="94"/>
  <c r="I37" i="94"/>
  <c r="J37" i="94" s="1"/>
  <c r="O36" i="94"/>
  <c r="M36" i="94"/>
  <c r="L36" i="94"/>
  <c r="I36" i="94"/>
  <c r="N36" i="94" s="1"/>
  <c r="F36" i="94"/>
  <c r="G35" i="94"/>
  <c r="N32" i="94"/>
  <c r="O32" i="94" s="1"/>
  <c r="I32" i="94"/>
  <c r="J32" i="94" s="1"/>
  <c r="N31" i="94"/>
  <c r="O31" i="94" s="1"/>
  <c r="I31" i="94"/>
  <c r="J31" i="94" s="1"/>
  <c r="N30" i="94"/>
  <c r="O30" i="94" s="1"/>
  <c r="I30" i="94"/>
  <c r="J30" i="94" s="1"/>
  <c r="N29" i="94"/>
  <c r="O29" i="94" s="1"/>
  <c r="I29" i="94"/>
  <c r="J29" i="94" s="1"/>
  <c r="N28" i="94"/>
  <c r="O28" i="94" s="1"/>
  <c r="I28" i="94"/>
  <c r="J28" i="94" s="1"/>
  <c r="N27" i="94"/>
  <c r="I27" i="94"/>
  <c r="J27" i="94" s="1"/>
  <c r="N26" i="94"/>
  <c r="O26" i="94" s="1"/>
  <c r="I26" i="94"/>
  <c r="J26" i="94" s="1"/>
  <c r="N25" i="94"/>
  <c r="O25" i="94" s="1"/>
  <c r="I25" i="94"/>
  <c r="J25" i="94" s="1"/>
  <c r="N24" i="94"/>
  <c r="O24" i="94" s="1"/>
  <c r="I24" i="94"/>
  <c r="J24" i="94" s="1"/>
  <c r="D24" i="94"/>
  <c r="D25" i="94" s="1"/>
  <c r="D26" i="94" s="1"/>
  <c r="D27" i="94" s="1"/>
  <c r="D28" i="94" s="1"/>
  <c r="D29" i="94" s="1"/>
  <c r="D30" i="94" s="1"/>
  <c r="D31" i="94" s="1"/>
  <c r="D32" i="94" s="1"/>
  <c r="N23" i="94"/>
  <c r="O23" i="94" s="1"/>
  <c r="I23" i="94"/>
  <c r="O22" i="94"/>
  <c r="M22" i="94"/>
  <c r="L22" i="94"/>
  <c r="I22" i="94"/>
  <c r="N22" i="94" s="1"/>
  <c r="F22" i="94"/>
  <c r="N18" i="94"/>
  <c r="O18" i="94" s="1"/>
  <c r="I18" i="94"/>
  <c r="J18" i="94" s="1"/>
  <c r="N17" i="94"/>
  <c r="O17" i="94" s="1"/>
  <c r="I17" i="94"/>
  <c r="J17" i="94" s="1"/>
  <c r="N16" i="94"/>
  <c r="O16" i="94" s="1"/>
  <c r="I16" i="94"/>
  <c r="J16" i="94" s="1"/>
  <c r="N15" i="94"/>
  <c r="O15" i="94" s="1"/>
  <c r="I15" i="94"/>
  <c r="J15" i="94" s="1"/>
  <c r="N14" i="94"/>
  <c r="O14" i="94" s="1"/>
  <c r="I14" i="94"/>
  <c r="J14" i="94" s="1"/>
  <c r="N13" i="94"/>
  <c r="O13" i="94" s="1"/>
  <c r="I13" i="94"/>
  <c r="J13" i="94" s="1"/>
  <c r="N12" i="94"/>
  <c r="O12" i="94" s="1"/>
  <c r="I12" i="94"/>
  <c r="J12" i="94" s="1"/>
  <c r="N11" i="94"/>
  <c r="O11" i="94" s="1"/>
  <c r="I11" i="94"/>
  <c r="J11" i="94" s="1"/>
  <c r="N10" i="94"/>
  <c r="O10" i="94" s="1"/>
  <c r="I10" i="94"/>
  <c r="J10" i="94" s="1"/>
  <c r="D10" i="94"/>
  <c r="D11" i="94" s="1"/>
  <c r="D12" i="94" s="1"/>
  <c r="D13" i="94" s="1"/>
  <c r="D14" i="94" s="1"/>
  <c r="D15" i="94" s="1"/>
  <c r="D16" i="94" s="1"/>
  <c r="D17" i="94" s="1"/>
  <c r="D18" i="94" s="1"/>
  <c r="N9" i="94"/>
  <c r="I9" i="94"/>
  <c r="O8" i="94"/>
  <c r="M8" i="94"/>
  <c r="L8" i="94"/>
  <c r="I8" i="94"/>
  <c r="N8" i="94" s="1"/>
  <c r="F8" i="94"/>
  <c r="L21" i="94"/>
  <c r="L35" i="94" s="1"/>
  <c r="G21" i="94"/>
  <c r="N46" i="90"/>
  <c r="O46" i="90" s="1"/>
  <c r="I46" i="90"/>
  <c r="J46" i="90" s="1"/>
  <c r="N45" i="90"/>
  <c r="O45" i="90" s="1"/>
  <c r="I45" i="90"/>
  <c r="J45" i="90" s="1"/>
  <c r="N44" i="90"/>
  <c r="O44" i="90" s="1"/>
  <c r="I44" i="90"/>
  <c r="J44" i="90" s="1"/>
  <c r="N43" i="90"/>
  <c r="O43" i="90" s="1"/>
  <c r="I43" i="90"/>
  <c r="J43" i="90" s="1"/>
  <c r="N42" i="90"/>
  <c r="O42" i="90" s="1"/>
  <c r="I42" i="90"/>
  <c r="J42" i="90" s="1"/>
  <c r="N41" i="90"/>
  <c r="O41" i="90" s="1"/>
  <c r="I41" i="90"/>
  <c r="J41" i="90" s="1"/>
  <c r="N40" i="90"/>
  <c r="O40" i="90" s="1"/>
  <c r="I40" i="90"/>
  <c r="J40" i="90" s="1"/>
  <c r="N39" i="90"/>
  <c r="O39" i="90" s="1"/>
  <c r="I39" i="90"/>
  <c r="J39" i="90" s="1"/>
  <c r="N38" i="90"/>
  <c r="O38" i="90" s="1"/>
  <c r="I38" i="90"/>
  <c r="J38" i="90" s="1"/>
  <c r="D38" i="90"/>
  <c r="D39" i="90" s="1"/>
  <c r="D40" i="90" s="1"/>
  <c r="D41" i="90" s="1"/>
  <c r="D42" i="90" s="1"/>
  <c r="D43" i="90" s="1"/>
  <c r="D44" i="90" s="1"/>
  <c r="D45" i="90" s="1"/>
  <c r="D46" i="90" s="1"/>
  <c r="N37" i="90"/>
  <c r="I37" i="90"/>
  <c r="O36" i="90"/>
  <c r="M36" i="90"/>
  <c r="L36" i="90"/>
  <c r="I36" i="90"/>
  <c r="N36" i="90" s="1"/>
  <c r="F36" i="90"/>
  <c r="G35" i="90"/>
  <c r="N32" i="90"/>
  <c r="O32" i="90" s="1"/>
  <c r="I32" i="90"/>
  <c r="J32" i="90" s="1"/>
  <c r="N31" i="90"/>
  <c r="O31" i="90" s="1"/>
  <c r="I31" i="90"/>
  <c r="J31" i="90" s="1"/>
  <c r="N30" i="90"/>
  <c r="O30" i="90" s="1"/>
  <c r="I30" i="90"/>
  <c r="J30" i="90" s="1"/>
  <c r="N29" i="90"/>
  <c r="O29" i="90" s="1"/>
  <c r="I29" i="90"/>
  <c r="J29" i="90" s="1"/>
  <c r="N28" i="90"/>
  <c r="O28" i="90" s="1"/>
  <c r="I28" i="90"/>
  <c r="J28" i="90" s="1"/>
  <c r="N27" i="90"/>
  <c r="O27" i="90" s="1"/>
  <c r="I27" i="90"/>
  <c r="N26" i="90"/>
  <c r="O26" i="90" s="1"/>
  <c r="I26" i="90"/>
  <c r="J26" i="90" s="1"/>
  <c r="N25" i="90"/>
  <c r="I25" i="90"/>
  <c r="J25" i="90" s="1"/>
  <c r="N24" i="90"/>
  <c r="O24" i="90" s="1"/>
  <c r="I24" i="90"/>
  <c r="J24" i="90" s="1"/>
  <c r="D24" i="90"/>
  <c r="D25" i="90" s="1"/>
  <c r="D26" i="90" s="1"/>
  <c r="D27" i="90" s="1"/>
  <c r="D28" i="90" s="1"/>
  <c r="D29" i="90" s="1"/>
  <c r="D30" i="90" s="1"/>
  <c r="D31" i="90" s="1"/>
  <c r="D32" i="90" s="1"/>
  <c r="N23" i="90"/>
  <c r="O23" i="90" s="1"/>
  <c r="I23" i="90"/>
  <c r="J23" i="90" s="1"/>
  <c r="O22" i="90"/>
  <c r="M22" i="90"/>
  <c r="L22" i="90"/>
  <c r="I22" i="90"/>
  <c r="N22" i="90" s="1"/>
  <c r="F22" i="90"/>
  <c r="N18" i="90"/>
  <c r="O18" i="90" s="1"/>
  <c r="I18" i="90"/>
  <c r="J18" i="90" s="1"/>
  <c r="N17" i="90"/>
  <c r="O17" i="90" s="1"/>
  <c r="I17" i="90"/>
  <c r="J17" i="90" s="1"/>
  <c r="N16" i="90"/>
  <c r="O16" i="90" s="1"/>
  <c r="I16" i="90"/>
  <c r="J16" i="90" s="1"/>
  <c r="N15" i="90"/>
  <c r="O15" i="90" s="1"/>
  <c r="I15" i="90"/>
  <c r="J15" i="90" s="1"/>
  <c r="N14" i="90"/>
  <c r="O14" i="90" s="1"/>
  <c r="I14" i="90"/>
  <c r="J14" i="90" s="1"/>
  <c r="N13" i="90"/>
  <c r="O13" i="90" s="1"/>
  <c r="I13" i="90"/>
  <c r="J13" i="90" s="1"/>
  <c r="N12" i="90"/>
  <c r="O12" i="90" s="1"/>
  <c r="I12" i="90"/>
  <c r="J12" i="90" s="1"/>
  <c r="N11" i="90"/>
  <c r="O11" i="90" s="1"/>
  <c r="I11" i="90"/>
  <c r="J11" i="90" s="1"/>
  <c r="N10" i="90"/>
  <c r="O10" i="90" s="1"/>
  <c r="I10" i="90"/>
  <c r="J10" i="90" s="1"/>
  <c r="D10" i="90"/>
  <c r="D11" i="90" s="1"/>
  <c r="D12" i="90" s="1"/>
  <c r="D13" i="90" s="1"/>
  <c r="D14" i="90" s="1"/>
  <c r="D15" i="90" s="1"/>
  <c r="D16" i="90" s="1"/>
  <c r="D17" i="90" s="1"/>
  <c r="D18" i="90" s="1"/>
  <c r="N9" i="90"/>
  <c r="O9" i="90" s="1"/>
  <c r="I9" i="90"/>
  <c r="O8" i="90"/>
  <c r="M8" i="90"/>
  <c r="L8" i="90"/>
  <c r="I8" i="90"/>
  <c r="N8" i="90" s="1"/>
  <c r="F8" i="90"/>
  <c r="L21" i="90"/>
  <c r="L35" i="90" s="1"/>
  <c r="G21" i="90"/>
  <c r="C36" i="89"/>
  <c r="E36" i="89" s="1"/>
  <c r="C8" i="89"/>
  <c r="E8" i="89" s="1"/>
  <c r="C22" i="89"/>
  <c r="E22" i="89" s="1"/>
  <c r="C106" i="88"/>
  <c r="E106" i="88" s="1"/>
  <c r="C92" i="88"/>
  <c r="E92" i="88" s="1"/>
  <c r="C78" i="88"/>
  <c r="E78" i="88" s="1"/>
  <c r="C64" i="88"/>
  <c r="E64" i="88" s="1"/>
  <c r="C50" i="88"/>
  <c r="E50" i="88" s="1"/>
  <c r="C36" i="88"/>
  <c r="E36" i="88" s="1"/>
  <c r="C22" i="88"/>
  <c r="E22" i="88" s="1"/>
  <c r="N116" i="88"/>
  <c r="O116" i="88" s="1"/>
  <c r="I116" i="88"/>
  <c r="J116" i="88" s="1"/>
  <c r="N115" i="88"/>
  <c r="O115" i="88" s="1"/>
  <c r="I115" i="88"/>
  <c r="J115" i="88" s="1"/>
  <c r="N114" i="88"/>
  <c r="O114" i="88" s="1"/>
  <c r="I114" i="88"/>
  <c r="J114" i="88" s="1"/>
  <c r="N113" i="88"/>
  <c r="O113" i="88" s="1"/>
  <c r="I113" i="88"/>
  <c r="J113" i="88" s="1"/>
  <c r="N112" i="88"/>
  <c r="O112" i="88" s="1"/>
  <c r="I112" i="88"/>
  <c r="J112" i="88" s="1"/>
  <c r="N111" i="88"/>
  <c r="O111" i="88" s="1"/>
  <c r="I111" i="88"/>
  <c r="J111" i="88" s="1"/>
  <c r="N110" i="88"/>
  <c r="O110" i="88" s="1"/>
  <c r="I110" i="88"/>
  <c r="J110" i="88" s="1"/>
  <c r="N109" i="88"/>
  <c r="O109" i="88" s="1"/>
  <c r="I109" i="88"/>
  <c r="J109" i="88" s="1"/>
  <c r="N108" i="88"/>
  <c r="O108" i="88" s="1"/>
  <c r="I108" i="88"/>
  <c r="J108" i="88" s="1"/>
  <c r="D108" i="88"/>
  <c r="D109" i="88" s="1"/>
  <c r="D110" i="88" s="1"/>
  <c r="D111" i="88" s="1"/>
  <c r="D112" i="88" s="1"/>
  <c r="D113" i="88" s="1"/>
  <c r="D114" i="88" s="1"/>
  <c r="D115" i="88" s="1"/>
  <c r="D116" i="88" s="1"/>
  <c r="N107" i="88"/>
  <c r="I107" i="88"/>
  <c r="O106" i="88"/>
  <c r="M106" i="88"/>
  <c r="L106" i="88"/>
  <c r="I106" i="88"/>
  <c r="N106" i="88" s="1"/>
  <c r="F106" i="88"/>
  <c r="G105" i="88"/>
  <c r="N102" i="88"/>
  <c r="O102" i="88" s="1"/>
  <c r="I102" i="88"/>
  <c r="J102" i="88" s="1"/>
  <c r="N101" i="88"/>
  <c r="O101" i="88" s="1"/>
  <c r="I101" i="88"/>
  <c r="J101" i="88" s="1"/>
  <c r="N100" i="88"/>
  <c r="O100" i="88" s="1"/>
  <c r="I100" i="88"/>
  <c r="J100" i="88" s="1"/>
  <c r="N99" i="88"/>
  <c r="O99" i="88" s="1"/>
  <c r="I99" i="88"/>
  <c r="J99" i="88" s="1"/>
  <c r="N98" i="88"/>
  <c r="O98" i="88" s="1"/>
  <c r="I98" i="88"/>
  <c r="J98" i="88" s="1"/>
  <c r="N97" i="88"/>
  <c r="O97" i="88" s="1"/>
  <c r="I97" i="88"/>
  <c r="J97" i="88" s="1"/>
  <c r="N96" i="88"/>
  <c r="O96" i="88" s="1"/>
  <c r="I96" i="88"/>
  <c r="J96" i="88" s="1"/>
  <c r="N95" i="88"/>
  <c r="O95" i="88" s="1"/>
  <c r="I95" i="88"/>
  <c r="J95" i="88" s="1"/>
  <c r="N94" i="88"/>
  <c r="O94" i="88" s="1"/>
  <c r="I94" i="88"/>
  <c r="J94" i="88" s="1"/>
  <c r="D94" i="88"/>
  <c r="D95" i="88" s="1"/>
  <c r="D96" i="88" s="1"/>
  <c r="D97" i="88" s="1"/>
  <c r="D98" i="88" s="1"/>
  <c r="D99" i="88" s="1"/>
  <c r="D100" i="88" s="1"/>
  <c r="D101" i="88" s="1"/>
  <c r="D102" i="88" s="1"/>
  <c r="N93" i="88"/>
  <c r="O93" i="88" s="1"/>
  <c r="I93" i="88"/>
  <c r="O92" i="88"/>
  <c r="M92" i="88"/>
  <c r="L92" i="88"/>
  <c r="I92" i="88"/>
  <c r="N92" i="88" s="1"/>
  <c r="F92" i="88"/>
  <c r="G91" i="88"/>
  <c r="C8" i="88"/>
  <c r="E8" i="88" s="1"/>
  <c r="E162" i="87"/>
  <c r="N172" i="87"/>
  <c r="O172" i="87" s="1"/>
  <c r="I172" i="87"/>
  <c r="J172" i="87" s="1"/>
  <c r="N171" i="87"/>
  <c r="O171" i="87" s="1"/>
  <c r="I171" i="87"/>
  <c r="J171" i="87" s="1"/>
  <c r="N170" i="87"/>
  <c r="O170" i="87" s="1"/>
  <c r="I170" i="87"/>
  <c r="J170" i="87" s="1"/>
  <c r="N169" i="87"/>
  <c r="O169" i="87" s="1"/>
  <c r="I169" i="87"/>
  <c r="J169" i="87" s="1"/>
  <c r="N168" i="87"/>
  <c r="O168" i="87" s="1"/>
  <c r="I168" i="87"/>
  <c r="J168" i="87" s="1"/>
  <c r="N167" i="87"/>
  <c r="O167" i="87" s="1"/>
  <c r="I167" i="87"/>
  <c r="J167" i="87" s="1"/>
  <c r="N166" i="87"/>
  <c r="O166" i="87" s="1"/>
  <c r="I166" i="87"/>
  <c r="J166" i="87" s="1"/>
  <c r="N165" i="87"/>
  <c r="O165" i="87" s="1"/>
  <c r="I165" i="87"/>
  <c r="J165" i="87" s="1"/>
  <c r="N164" i="87"/>
  <c r="O164" i="87" s="1"/>
  <c r="I164" i="87"/>
  <c r="J164" i="87" s="1"/>
  <c r="D164" i="87"/>
  <c r="D165" i="87" s="1"/>
  <c r="D166" i="87" s="1"/>
  <c r="D167" i="87" s="1"/>
  <c r="D168" i="87" s="1"/>
  <c r="D169" i="87" s="1"/>
  <c r="D170" i="87" s="1"/>
  <c r="D171" i="87" s="1"/>
  <c r="D172" i="87" s="1"/>
  <c r="N163" i="87"/>
  <c r="O163" i="87" s="1"/>
  <c r="I163" i="87"/>
  <c r="O162" i="87"/>
  <c r="M162" i="87"/>
  <c r="L162" i="87"/>
  <c r="I162" i="87"/>
  <c r="N162" i="87" s="1"/>
  <c r="F162" i="87"/>
  <c r="G161" i="87"/>
  <c r="E148" i="87"/>
  <c r="E134" i="87"/>
  <c r="E120" i="87"/>
  <c r="E106" i="87"/>
  <c r="E92" i="87"/>
  <c r="N158" i="87"/>
  <c r="O158" i="87" s="1"/>
  <c r="I158" i="87"/>
  <c r="J158" i="87" s="1"/>
  <c r="N157" i="87"/>
  <c r="O157" i="87" s="1"/>
  <c r="I157" i="87"/>
  <c r="J157" i="87" s="1"/>
  <c r="N156" i="87"/>
  <c r="O156" i="87" s="1"/>
  <c r="I156" i="87"/>
  <c r="J156" i="87" s="1"/>
  <c r="N155" i="87"/>
  <c r="O155" i="87" s="1"/>
  <c r="I155" i="87"/>
  <c r="J155" i="87" s="1"/>
  <c r="N154" i="87"/>
  <c r="O154" i="87" s="1"/>
  <c r="I154" i="87"/>
  <c r="J154" i="87" s="1"/>
  <c r="N153" i="87"/>
  <c r="O153" i="87" s="1"/>
  <c r="I153" i="87"/>
  <c r="J153" i="87" s="1"/>
  <c r="N152" i="87"/>
  <c r="O152" i="87" s="1"/>
  <c r="I152" i="87"/>
  <c r="J152" i="87" s="1"/>
  <c r="N151" i="87"/>
  <c r="O151" i="87" s="1"/>
  <c r="I151" i="87"/>
  <c r="J151" i="87" s="1"/>
  <c r="N150" i="87"/>
  <c r="O150" i="87" s="1"/>
  <c r="I150" i="87"/>
  <c r="J150" i="87" s="1"/>
  <c r="D150" i="87"/>
  <c r="D151" i="87" s="1"/>
  <c r="D152" i="87" s="1"/>
  <c r="D153" i="87" s="1"/>
  <c r="D154" i="87" s="1"/>
  <c r="D155" i="87" s="1"/>
  <c r="D156" i="87" s="1"/>
  <c r="D157" i="87" s="1"/>
  <c r="D158" i="87" s="1"/>
  <c r="N149" i="87"/>
  <c r="I149" i="87"/>
  <c r="O148" i="87"/>
  <c r="M148" i="87"/>
  <c r="L148" i="87"/>
  <c r="I148" i="87"/>
  <c r="N148" i="87" s="1"/>
  <c r="F148" i="87"/>
  <c r="G147" i="87"/>
  <c r="N144" i="87"/>
  <c r="O144" i="87" s="1"/>
  <c r="I144" i="87"/>
  <c r="J144" i="87" s="1"/>
  <c r="N143" i="87"/>
  <c r="O143" i="87" s="1"/>
  <c r="I143" i="87"/>
  <c r="J143" i="87" s="1"/>
  <c r="N142" i="87"/>
  <c r="O142" i="87" s="1"/>
  <c r="I142" i="87"/>
  <c r="J142" i="87" s="1"/>
  <c r="N141" i="87"/>
  <c r="O141" i="87" s="1"/>
  <c r="I141" i="87"/>
  <c r="J141" i="87" s="1"/>
  <c r="N140" i="87"/>
  <c r="O140" i="87" s="1"/>
  <c r="I140" i="87"/>
  <c r="J140" i="87" s="1"/>
  <c r="N139" i="87"/>
  <c r="O139" i="87" s="1"/>
  <c r="I139" i="87"/>
  <c r="J139" i="87" s="1"/>
  <c r="N138" i="87"/>
  <c r="O138" i="87" s="1"/>
  <c r="I138" i="87"/>
  <c r="J138" i="87" s="1"/>
  <c r="N137" i="87"/>
  <c r="O137" i="87" s="1"/>
  <c r="I137" i="87"/>
  <c r="J137" i="87" s="1"/>
  <c r="N136" i="87"/>
  <c r="O136" i="87" s="1"/>
  <c r="I136" i="87"/>
  <c r="J136" i="87" s="1"/>
  <c r="D136" i="87"/>
  <c r="D137" i="87" s="1"/>
  <c r="D138" i="87" s="1"/>
  <c r="D139" i="87" s="1"/>
  <c r="D140" i="87" s="1"/>
  <c r="D141" i="87" s="1"/>
  <c r="D142" i="87" s="1"/>
  <c r="D143" i="87" s="1"/>
  <c r="D144" i="87" s="1"/>
  <c r="N135" i="87"/>
  <c r="I135" i="87"/>
  <c r="O134" i="87"/>
  <c r="M134" i="87"/>
  <c r="L134" i="87"/>
  <c r="I134" i="87"/>
  <c r="N134" i="87" s="1"/>
  <c r="F134" i="87"/>
  <c r="G133" i="87"/>
  <c r="N130" i="87"/>
  <c r="O130" i="87" s="1"/>
  <c r="I130" i="87"/>
  <c r="J130" i="87" s="1"/>
  <c r="N129" i="87"/>
  <c r="O129" i="87" s="1"/>
  <c r="I129" i="87"/>
  <c r="J129" i="87" s="1"/>
  <c r="N128" i="87"/>
  <c r="O128" i="87" s="1"/>
  <c r="I128" i="87"/>
  <c r="J128" i="87" s="1"/>
  <c r="N127" i="87"/>
  <c r="O127" i="87" s="1"/>
  <c r="I127" i="87"/>
  <c r="J127" i="87" s="1"/>
  <c r="N126" i="87"/>
  <c r="O126" i="87" s="1"/>
  <c r="I126" i="87"/>
  <c r="J126" i="87" s="1"/>
  <c r="N125" i="87"/>
  <c r="O125" i="87" s="1"/>
  <c r="I125" i="87"/>
  <c r="J125" i="87" s="1"/>
  <c r="N124" i="87"/>
  <c r="O124" i="87" s="1"/>
  <c r="I124" i="87"/>
  <c r="J124" i="87" s="1"/>
  <c r="N123" i="87"/>
  <c r="O123" i="87" s="1"/>
  <c r="I123" i="87"/>
  <c r="J123" i="87" s="1"/>
  <c r="N122" i="87"/>
  <c r="O122" i="87" s="1"/>
  <c r="I122" i="87"/>
  <c r="J122" i="87" s="1"/>
  <c r="D122" i="87"/>
  <c r="D123" i="87" s="1"/>
  <c r="D124" i="87" s="1"/>
  <c r="D125" i="87" s="1"/>
  <c r="D126" i="87" s="1"/>
  <c r="D127" i="87" s="1"/>
  <c r="D128" i="87" s="1"/>
  <c r="D129" i="87" s="1"/>
  <c r="D130" i="87" s="1"/>
  <c r="N121" i="87"/>
  <c r="O121" i="87" s="1"/>
  <c r="I121" i="87"/>
  <c r="O120" i="87"/>
  <c r="M120" i="87"/>
  <c r="L120" i="87"/>
  <c r="I120" i="87"/>
  <c r="N120" i="87" s="1"/>
  <c r="F120" i="87"/>
  <c r="G119" i="87"/>
  <c r="N116" i="87"/>
  <c r="O116" i="87" s="1"/>
  <c r="I116" i="87"/>
  <c r="J116" i="87" s="1"/>
  <c r="N115" i="87"/>
  <c r="O115" i="87" s="1"/>
  <c r="I115" i="87"/>
  <c r="J115" i="87" s="1"/>
  <c r="N114" i="87"/>
  <c r="O114" i="87" s="1"/>
  <c r="I114" i="87"/>
  <c r="J114" i="87" s="1"/>
  <c r="N113" i="87"/>
  <c r="O113" i="87" s="1"/>
  <c r="I113" i="87"/>
  <c r="J113" i="87" s="1"/>
  <c r="N112" i="87"/>
  <c r="O112" i="87" s="1"/>
  <c r="I112" i="87"/>
  <c r="J112" i="87" s="1"/>
  <c r="N111" i="87"/>
  <c r="O111" i="87" s="1"/>
  <c r="I111" i="87"/>
  <c r="J111" i="87" s="1"/>
  <c r="N110" i="87"/>
  <c r="O110" i="87" s="1"/>
  <c r="I110" i="87"/>
  <c r="J110" i="87" s="1"/>
  <c r="N109" i="87"/>
  <c r="O109" i="87" s="1"/>
  <c r="I109" i="87"/>
  <c r="J109" i="87" s="1"/>
  <c r="N108" i="87"/>
  <c r="O108" i="87" s="1"/>
  <c r="I108" i="87"/>
  <c r="J108" i="87" s="1"/>
  <c r="D108" i="87"/>
  <c r="D109" i="87" s="1"/>
  <c r="D110" i="87" s="1"/>
  <c r="D111" i="87" s="1"/>
  <c r="D112" i="87" s="1"/>
  <c r="D113" i="87" s="1"/>
  <c r="D114" i="87" s="1"/>
  <c r="D115" i="87" s="1"/>
  <c r="D116" i="87" s="1"/>
  <c r="N107" i="87"/>
  <c r="I107" i="87"/>
  <c r="O106" i="87"/>
  <c r="M106" i="87"/>
  <c r="L106" i="87"/>
  <c r="I106" i="87"/>
  <c r="N106" i="87" s="1"/>
  <c r="F106" i="87"/>
  <c r="G105" i="87"/>
  <c r="N102" i="87"/>
  <c r="O102" i="87" s="1"/>
  <c r="I102" i="87"/>
  <c r="J102" i="87" s="1"/>
  <c r="N101" i="87"/>
  <c r="O101" i="87" s="1"/>
  <c r="I101" i="87"/>
  <c r="J101" i="87" s="1"/>
  <c r="N100" i="87"/>
  <c r="O100" i="87" s="1"/>
  <c r="I100" i="87"/>
  <c r="J100" i="87" s="1"/>
  <c r="N99" i="87"/>
  <c r="O99" i="87" s="1"/>
  <c r="I99" i="87"/>
  <c r="J99" i="87" s="1"/>
  <c r="N98" i="87"/>
  <c r="O98" i="87" s="1"/>
  <c r="I98" i="87"/>
  <c r="J98" i="87" s="1"/>
  <c r="N97" i="87"/>
  <c r="O97" i="87" s="1"/>
  <c r="I97" i="87"/>
  <c r="J97" i="87" s="1"/>
  <c r="N96" i="87"/>
  <c r="O96" i="87" s="1"/>
  <c r="I96" i="87"/>
  <c r="J96" i="87" s="1"/>
  <c r="N95" i="87"/>
  <c r="O95" i="87" s="1"/>
  <c r="I95" i="87"/>
  <c r="J95" i="87" s="1"/>
  <c r="N94" i="87"/>
  <c r="O94" i="87" s="1"/>
  <c r="I94" i="87"/>
  <c r="J94" i="87" s="1"/>
  <c r="D94" i="87"/>
  <c r="D95" i="87" s="1"/>
  <c r="D96" i="87" s="1"/>
  <c r="D97" i="87" s="1"/>
  <c r="D98" i="87" s="1"/>
  <c r="D99" i="87" s="1"/>
  <c r="D100" i="87" s="1"/>
  <c r="D101" i="87" s="1"/>
  <c r="D102" i="87" s="1"/>
  <c r="N93" i="87"/>
  <c r="I93" i="87"/>
  <c r="O92" i="87"/>
  <c r="M92" i="87"/>
  <c r="L92" i="87"/>
  <c r="I92" i="87"/>
  <c r="N92" i="87" s="1"/>
  <c r="F92" i="87"/>
  <c r="G91" i="87"/>
  <c r="E78" i="87"/>
  <c r="E64" i="87"/>
  <c r="E50" i="87"/>
  <c r="E36" i="87"/>
  <c r="E22" i="87"/>
  <c r="E8" i="87"/>
  <c r="C10" i="86"/>
  <c r="C64" i="85"/>
  <c r="E64" i="85" s="1"/>
  <c r="C50" i="85"/>
  <c r="E50" i="85" s="1"/>
  <c r="C36" i="85"/>
  <c r="E36" i="85" s="1"/>
  <c r="C22" i="85"/>
  <c r="E22" i="85" s="1"/>
  <c r="C8" i="85"/>
  <c r="E8" i="85" s="1"/>
  <c r="C78" i="84"/>
  <c r="E78" i="84" s="1"/>
  <c r="C64" i="84"/>
  <c r="E64" i="84" s="1"/>
  <c r="C50" i="84"/>
  <c r="E50" i="84" s="1"/>
  <c r="C22" i="84"/>
  <c r="E22" i="84" s="1"/>
  <c r="C36" i="84"/>
  <c r="E36" i="84" s="1"/>
  <c r="C8" i="84"/>
  <c r="E8" i="84" s="1"/>
  <c r="C148" i="82"/>
  <c r="E148" i="82" s="1"/>
  <c r="C134" i="82"/>
  <c r="E134" i="82" s="1"/>
  <c r="C120" i="82"/>
  <c r="E120" i="82" s="1"/>
  <c r="C106" i="82"/>
  <c r="E106" i="82" s="1"/>
  <c r="C92" i="82"/>
  <c r="E92" i="82" s="1"/>
  <c r="C78" i="82"/>
  <c r="E78" i="82" s="1"/>
  <c r="C64" i="82"/>
  <c r="E64" i="82" s="1"/>
  <c r="C50" i="82"/>
  <c r="E50" i="82" s="1"/>
  <c r="C36" i="82"/>
  <c r="E36" i="82" s="1"/>
  <c r="C22" i="82"/>
  <c r="E22" i="82" s="1"/>
  <c r="C8" i="82"/>
  <c r="E8" i="82" s="1"/>
  <c r="C70" i="76"/>
  <c r="E70" i="76" s="1"/>
  <c r="C56" i="76"/>
  <c r="E56" i="76" s="1"/>
  <c r="C42" i="76"/>
  <c r="E42" i="76" s="1"/>
  <c r="C28" i="76"/>
  <c r="E28" i="76" s="1"/>
  <c r="C14" i="76"/>
  <c r="E14" i="76" s="1"/>
  <c r="C78" i="83"/>
  <c r="E78" i="83" s="1"/>
  <c r="C64" i="83"/>
  <c r="E64" i="83" s="1"/>
  <c r="C50" i="83"/>
  <c r="E50" i="83" s="1"/>
  <c r="C36" i="83"/>
  <c r="E36" i="83" s="1"/>
  <c r="C22" i="83"/>
  <c r="E22" i="83" s="1"/>
  <c r="C8" i="83"/>
  <c r="E8" i="83" s="1"/>
  <c r="N9" i="84"/>
  <c r="N158" i="82"/>
  <c r="O158" i="82" s="1"/>
  <c r="I158" i="82"/>
  <c r="J158" i="82" s="1"/>
  <c r="N157" i="82"/>
  <c r="O157" i="82" s="1"/>
  <c r="I157" i="82"/>
  <c r="J157" i="82" s="1"/>
  <c r="N156" i="82"/>
  <c r="O156" i="82" s="1"/>
  <c r="I156" i="82"/>
  <c r="J156" i="82" s="1"/>
  <c r="N155" i="82"/>
  <c r="O155" i="82" s="1"/>
  <c r="I155" i="82"/>
  <c r="J155" i="82" s="1"/>
  <c r="N154" i="82"/>
  <c r="O154" i="82" s="1"/>
  <c r="I154" i="82"/>
  <c r="J154" i="82" s="1"/>
  <c r="N153" i="82"/>
  <c r="O153" i="82" s="1"/>
  <c r="I153" i="82"/>
  <c r="J153" i="82" s="1"/>
  <c r="N152" i="82"/>
  <c r="O152" i="82" s="1"/>
  <c r="I152" i="82"/>
  <c r="J152" i="82" s="1"/>
  <c r="N151" i="82"/>
  <c r="O151" i="82" s="1"/>
  <c r="I151" i="82"/>
  <c r="J151" i="82" s="1"/>
  <c r="N150" i="82"/>
  <c r="O150" i="82" s="1"/>
  <c r="I150" i="82"/>
  <c r="J150" i="82" s="1"/>
  <c r="D150" i="82"/>
  <c r="D151" i="82" s="1"/>
  <c r="D152" i="82" s="1"/>
  <c r="D153" i="82" s="1"/>
  <c r="D154" i="82" s="1"/>
  <c r="D155" i="82" s="1"/>
  <c r="D156" i="82" s="1"/>
  <c r="D157" i="82" s="1"/>
  <c r="D158" i="82" s="1"/>
  <c r="N149" i="82"/>
  <c r="I149" i="82"/>
  <c r="O148" i="82"/>
  <c r="M148" i="82"/>
  <c r="L148" i="82"/>
  <c r="I148" i="82"/>
  <c r="N148" i="82" s="1"/>
  <c r="F148" i="82"/>
  <c r="N144" i="82"/>
  <c r="O144" i="82" s="1"/>
  <c r="I144" i="82"/>
  <c r="J144" i="82" s="1"/>
  <c r="N143" i="82"/>
  <c r="O143" i="82" s="1"/>
  <c r="I143" i="82"/>
  <c r="J143" i="82" s="1"/>
  <c r="N142" i="82"/>
  <c r="O142" i="82" s="1"/>
  <c r="I142" i="82"/>
  <c r="J142" i="82" s="1"/>
  <c r="N141" i="82"/>
  <c r="O141" i="82" s="1"/>
  <c r="I141" i="82"/>
  <c r="J141" i="82" s="1"/>
  <c r="N140" i="82"/>
  <c r="O140" i="82" s="1"/>
  <c r="I140" i="82"/>
  <c r="J140" i="82" s="1"/>
  <c r="N139" i="82"/>
  <c r="O139" i="82" s="1"/>
  <c r="I139" i="82"/>
  <c r="J139" i="82" s="1"/>
  <c r="N138" i="82"/>
  <c r="O138" i="82" s="1"/>
  <c r="I138" i="82"/>
  <c r="J138" i="82" s="1"/>
  <c r="N137" i="82"/>
  <c r="O137" i="82" s="1"/>
  <c r="I137" i="82"/>
  <c r="J137" i="82" s="1"/>
  <c r="N136" i="82"/>
  <c r="O136" i="82" s="1"/>
  <c r="I136" i="82"/>
  <c r="J136" i="82" s="1"/>
  <c r="D136" i="82"/>
  <c r="D137" i="82" s="1"/>
  <c r="D138" i="82" s="1"/>
  <c r="D139" i="82" s="1"/>
  <c r="D140" i="82" s="1"/>
  <c r="D141" i="82" s="1"/>
  <c r="D142" i="82" s="1"/>
  <c r="D143" i="82" s="1"/>
  <c r="D144" i="82" s="1"/>
  <c r="N135" i="82"/>
  <c r="I135" i="82"/>
  <c r="O134" i="82"/>
  <c r="M134" i="82"/>
  <c r="L134" i="82"/>
  <c r="I134" i="82"/>
  <c r="N134" i="82" s="1"/>
  <c r="F134" i="82"/>
  <c r="N130" i="82"/>
  <c r="O130" i="82" s="1"/>
  <c r="I130" i="82"/>
  <c r="J130" i="82" s="1"/>
  <c r="N129" i="82"/>
  <c r="O129" i="82" s="1"/>
  <c r="I129" i="82"/>
  <c r="J129" i="82" s="1"/>
  <c r="N128" i="82"/>
  <c r="O128" i="82" s="1"/>
  <c r="I128" i="82"/>
  <c r="J128" i="82" s="1"/>
  <c r="N127" i="82"/>
  <c r="O127" i="82" s="1"/>
  <c r="I127" i="82"/>
  <c r="J127" i="82" s="1"/>
  <c r="N126" i="82"/>
  <c r="O126" i="82" s="1"/>
  <c r="I126" i="82"/>
  <c r="J126" i="82" s="1"/>
  <c r="N125" i="82"/>
  <c r="O125" i="82" s="1"/>
  <c r="I125" i="82"/>
  <c r="J125" i="82" s="1"/>
  <c r="N124" i="82"/>
  <c r="O124" i="82" s="1"/>
  <c r="I124" i="82"/>
  <c r="J124" i="82" s="1"/>
  <c r="N123" i="82"/>
  <c r="O123" i="82" s="1"/>
  <c r="I123" i="82"/>
  <c r="J123" i="82" s="1"/>
  <c r="N122" i="82"/>
  <c r="O122" i="82" s="1"/>
  <c r="I122" i="82"/>
  <c r="J122" i="82" s="1"/>
  <c r="D122" i="82"/>
  <c r="D123" i="82" s="1"/>
  <c r="D124" i="82" s="1"/>
  <c r="D125" i="82" s="1"/>
  <c r="D126" i="82" s="1"/>
  <c r="D127" i="82" s="1"/>
  <c r="D128" i="82" s="1"/>
  <c r="D129" i="82" s="1"/>
  <c r="D130" i="82" s="1"/>
  <c r="N121" i="82"/>
  <c r="I121" i="82"/>
  <c r="O120" i="82"/>
  <c r="M120" i="82"/>
  <c r="L120" i="82"/>
  <c r="I120" i="82"/>
  <c r="N120" i="82" s="1"/>
  <c r="F120" i="82"/>
  <c r="N116" i="82"/>
  <c r="O116" i="82" s="1"/>
  <c r="I116" i="82"/>
  <c r="J116" i="82" s="1"/>
  <c r="N115" i="82"/>
  <c r="O115" i="82" s="1"/>
  <c r="I115" i="82"/>
  <c r="J115" i="82" s="1"/>
  <c r="N114" i="82"/>
  <c r="O114" i="82" s="1"/>
  <c r="I114" i="82"/>
  <c r="J114" i="82" s="1"/>
  <c r="N113" i="82"/>
  <c r="O113" i="82" s="1"/>
  <c r="I113" i="82"/>
  <c r="J113" i="82" s="1"/>
  <c r="N112" i="82"/>
  <c r="O112" i="82" s="1"/>
  <c r="I112" i="82"/>
  <c r="J112" i="82" s="1"/>
  <c r="N111" i="82"/>
  <c r="O111" i="82" s="1"/>
  <c r="I111" i="82"/>
  <c r="J111" i="82" s="1"/>
  <c r="N110" i="82"/>
  <c r="O110" i="82" s="1"/>
  <c r="I110" i="82"/>
  <c r="J110" i="82" s="1"/>
  <c r="N109" i="82"/>
  <c r="O109" i="82" s="1"/>
  <c r="I109" i="82"/>
  <c r="J109" i="82" s="1"/>
  <c r="N108" i="82"/>
  <c r="O108" i="82" s="1"/>
  <c r="I108" i="82"/>
  <c r="J108" i="82" s="1"/>
  <c r="D108" i="82"/>
  <c r="D109" i="82" s="1"/>
  <c r="D110" i="82" s="1"/>
  <c r="D111" i="82" s="1"/>
  <c r="D112" i="82" s="1"/>
  <c r="D113" i="82" s="1"/>
  <c r="D114" i="82" s="1"/>
  <c r="D115" i="82" s="1"/>
  <c r="D116" i="82" s="1"/>
  <c r="N107" i="82"/>
  <c r="I107" i="82"/>
  <c r="O106" i="82"/>
  <c r="M106" i="82"/>
  <c r="L106" i="82"/>
  <c r="I106" i="82"/>
  <c r="N106" i="82" s="1"/>
  <c r="F106" i="82"/>
  <c r="N102" i="82"/>
  <c r="O102" i="82" s="1"/>
  <c r="I102" i="82"/>
  <c r="J102" i="82" s="1"/>
  <c r="N101" i="82"/>
  <c r="O101" i="82" s="1"/>
  <c r="I101" i="82"/>
  <c r="J101" i="82" s="1"/>
  <c r="N100" i="82"/>
  <c r="O100" i="82" s="1"/>
  <c r="I100" i="82"/>
  <c r="J100" i="82" s="1"/>
  <c r="N99" i="82"/>
  <c r="O99" i="82" s="1"/>
  <c r="I99" i="82"/>
  <c r="J99" i="82" s="1"/>
  <c r="N98" i="82"/>
  <c r="O98" i="82" s="1"/>
  <c r="I98" i="82"/>
  <c r="J98" i="82" s="1"/>
  <c r="N97" i="82"/>
  <c r="O97" i="82" s="1"/>
  <c r="I97" i="82"/>
  <c r="J97" i="82" s="1"/>
  <c r="N96" i="82"/>
  <c r="O96" i="82" s="1"/>
  <c r="I96" i="82"/>
  <c r="J96" i="82" s="1"/>
  <c r="N95" i="82"/>
  <c r="O95" i="82" s="1"/>
  <c r="I95" i="82"/>
  <c r="J95" i="82" s="1"/>
  <c r="N94" i="82"/>
  <c r="O94" i="82" s="1"/>
  <c r="I94" i="82"/>
  <c r="J94" i="82" s="1"/>
  <c r="D94" i="82"/>
  <c r="D95" i="82" s="1"/>
  <c r="D96" i="82" s="1"/>
  <c r="D97" i="82" s="1"/>
  <c r="D98" i="82" s="1"/>
  <c r="D99" i="82" s="1"/>
  <c r="D100" i="82" s="1"/>
  <c r="D101" i="82" s="1"/>
  <c r="D102" i="82" s="1"/>
  <c r="N93" i="82"/>
  <c r="I93" i="82"/>
  <c r="O92" i="82"/>
  <c r="M92" i="82"/>
  <c r="L92" i="82"/>
  <c r="I92" i="82"/>
  <c r="N92" i="82" s="1"/>
  <c r="F92" i="82"/>
  <c r="N88" i="82"/>
  <c r="O88" i="82" s="1"/>
  <c r="I88" i="82"/>
  <c r="J88" i="82" s="1"/>
  <c r="N87" i="82"/>
  <c r="O87" i="82" s="1"/>
  <c r="I87" i="82"/>
  <c r="J87" i="82" s="1"/>
  <c r="N86" i="82"/>
  <c r="O86" i="82" s="1"/>
  <c r="I86" i="82"/>
  <c r="J86" i="82" s="1"/>
  <c r="N85" i="82"/>
  <c r="O85" i="82" s="1"/>
  <c r="I85" i="82"/>
  <c r="J85" i="82" s="1"/>
  <c r="N84" i="82"/>
  <c r="O84" i="82" s="1"/>
  <c r="I84" i="82"/>
  <c r="J84" i="82" s="1"/>
  <c r="N83" i="82"/>
  <c r="O83" i="82" s="1"/>
  <c r="I83" i="82"/>
  <c r="J83" i="82" s="1"/>
  <c r="N82" i="82"/>
  <c r="O82" i="82" s="1"/>
  <c r="I82" i="82"/>
  <c r="J82" i="82" s="1"/>
  <c r="N81" i="82"/>
  <c r="O81" i="82" s="1"/>
  <c r="I81" i="82"/>
  <c r="J81" i="82" s="1"/>
  <c r="N80" i="82"/>
  <c r="O80" i="82" s="1"/>
  <c r="I80" i="82"/>
  <c r="J80" i="82" s="1"/>
  <c r="D80" i="82"/>
  <c r="D81" i="82" s="1"/>
  <c r="D82" i="82" s="1"/>
  <c r="D83" i="82" s="1"/>
  <c r="D84" i="82" s="1"/>
  <c r="D85" i="82" s="1"/>
  <c r="D86" i="82" s="1"/>
  <c r="D87" i="82" s="1"/>
  <c r="D88" i="82" s="1"/>
  <c r="N79" i="82"/>
  <c r="O79" i="82" s="1"/>
  <c r="I79" i="82"/>
  <c r="O78" i="82"/>
  <c r="M78" i="82"/>
  <c r="L78" i="82"/>
  <c r="I78" i="82"/>
  <c r="N78" i="82" s="1"/>
  <c r="F78" i="82"/>
  <c r="N88" i="84"/>
  <c r="O88" i="84" s="1"/>
  <c r="I88" i="84"/>
  <c r="J88" i="84" s="1"/>
  <c r="N87" i="84"/>
  <c r="O87" i="84" s="1"/>
  <c r="I87" i="84"/>
  <c r="J87" i="84" s="1"/>
  <c r="N86" i="84"/>
  <c r="O86" i="84" s="1"/>
  <c r="I86" i="84"/>
  <c r="J86" i="84" s="1"/>
  <c r="N85" i="84"/>
  <c r="O85" i="84" s="1"/>
  <c r="I85" i="84"/>
  <c r="J85" i="84" s="1"/>
  <c r="N84" i="84"/>
  <c r="O84" i="84" s="1"/>
  <c r="I84" i="84"/>
  <c r="J84" i="84" s="1"/>
  <c r="N83" i="84"/>
  <c r="O83" i="84" s="1"/>
  <c r="I83" i="84"/>
  <c r="J83" i="84" s="1"/>
  <c r="N82" i="84"/>
  <c r="O82" i="84" s="1"/>
  <c r="I82" i="84"/>
  <c r="J82" i="84" s="1"/>
  <c r="N81" i="84"/>
  <c r="O81" i="84" s="1"/>
  <c r="I81" i="84"/>
  <c r="J81" i="84" s="1"/>
  <c r="N80" i="84"/>
  <c r="O80" i="84" s="1"/>
  <c r="I80" i="84"/>
  <c r="J80" i="84" s="1"/>
  <c r="D80" i="84"/>
  <c r="D81" i="84" s="1"/>
  <c r="D82" i="84" s="1"/>
  <c r="D83" i="84" s="1"/>
  <c r="D84" i="84" s="1"/>
  <c r="D85" i="84" s="1"/>
  <c r="D86" i="84" s="1"/>
  <c r="D87" i="84" s="1"/>
  <c r="D88" i="84" s="1"/>
  <c r="N79" i="84"/>
  <c r="O79" i="84" s="1"/>
  <c r="I79" i="84"/>
  <c r="O78" i="84"/>
  <c r="M78" i="84"/>
  <c r="L78" i="84"/>
  <c r="I78" i="84"/>
  <c r="N78" i="84" s="1"/>
  <c r="F78" i="84"/>
  <c r="N88" i="87"/>
  <c r="O88" i="87" s="1"/>
  <c r="I88" i="87"/>
  <c r="J88" i="87" s="1"/>
  <c r="N87" i="87"/>
  <c r="O87" i="87" s="1"/>
  <c r="I87" i="87"/>
  <c r="J87" i="87" s="1"/>
  <c r="N86" i="87"/>
  <c r="O86" i="87" s="1"/>
  <c r="I86" i="87"/>
  <c r="J86" i="87" s="1"/>
  <c r="N85" i="87"/>
  <c r="O85" i="87" s="1"/>
  <c r="I85" i="87"/>
  <c r="J85" i="87" s="1"/>
  <c r="N84" i="87"/>
  <c r="O84" i="87" s="1"/>
  <c r="I84" i="87"/>
  <c r="J84" i="87" s="1"/>
  <c r="N83" i="87"/>
  <c r="O83" i="87" s="1"/>
  <c r="I83" i="87"/>
  <c r="J83" i="87" s="1"/>
  <c r="N82" i="87"/>
  <c r="O82" i="87" s="1"/>
  <c r="I82" i="87"/>
  <c r="J82" i="87" s="1"/>
  <c r="N81" i="87"/>
  <c r="O81" i="87" s="1"/>
  <c r="I81" i="87"/>
  <c r="J81" i="87" s="1"/>
  <c r="N80" i="87"/>
  <c r="I80" i="87"/>
  <c r="J80" i="87" s="1"/>
  <c r="D80" i="87"/>
  <c r="D81" i="87" s="1"/>
  <c r="D82" i="87" s="1"/>
  <c r="D83" i="87" s="1"/>
  <c r="D84" i="87" s="1"/>
  <c r="D85" i="87" s="1"/>
  <c r="D86" i="87" s="1"/>
  <c r="D87" i="87" s="1"/>
  <c r="D88" i="87" s="1"/>
  <c r="N79" i="87"/>
  <c r="O79" i="87" s="1"/>
  <c r="I79" i="87"/>
  <c r="J79" i="87" s="1"/>
  <c r="O78" i="87"/>
  <c r="M78" i="87"/>
  <c r="L78" i="87"/>
  <c r="I78" i="87"/>
  <c r="N78" i="87" s="1"/>
  <c r="F78" i="87"/>
  <c r="G77" i="87"/>
  <c r="N88" i="88"/>
  <c r="O88" i="88" s="1"/>
  <c r="I88" i="88"/>
  <c r="J88" i="88" s="1"/>
  <c r="N87" i="88"/>
  <c r="O87" i="88" s="1"/>
  <c r="I87" i="88"/>
  <c r="J87" i="88" s="1"/>
  <c r="N86" i="88"/>
  <c r="O86" i="88" s="1"/>
  <c r="I86" i="88"/>
  <c r="J86" i="88" s="1"/>
  <c r="N85" i="88"/>
  <c r="O85" i="88" s="1"/>
  <c r="I85" i="88"/>
  <c r="J85" i="88" s="1"/>
  <c r="N84" i="88"/>
  <c r="O84" i="88" s="1"/>
  <c r="I84" i="88"/>
  <c r="J84" i="88" s="1"/>
  <c r="N83" i="88"/>
  <c r="O83" i="88" s="1"/>
  <c r="I83" i="88"/>
  <c r="J83" i="88" s="1"/>
  <c r="N82" i="88"/>
  <c r="O82" i="88" s="1"/>
  <c r="I82" i="88"/>
  <c r="J82" i="88" s="1"/>
  <c r="N81" i="88"/>
  <c r="O81" i="88" s="1"/>
  <c r="I81" i="88"/>
  <c r="J81" i="88" s="1"/>
  <c r="N80" i="88"/>
  <c r="O80" i="88" s="1"/>
  <c r="I80" i="88"/>
  <c r="J80" i="88" s="1"/>
  <c r="D80" i="88"/>
  <c r="D81" i="88" s="1"/>
  <c r="D82" i="88" s="1"/>
  <c r="D83" i="88" s="1"/>
  <c r="D84" i="88" s="1"/>
  <c r="D85" i="88" s="1"/>
  <c r="D86" i="88" s="1"/>
  <c r="D87" i="88" s="1"/>
  <c r="D88" i="88" s="1"/>
  <c r="N79" i="88"/>
  <c r="I79" i="88"/>
  <c r="J79" i="88" s="1"/>
  <c r="O78" i="88"/>
  <c r="M78" i="88"/>
  <c r="L78" i="88"/>
  <c r="I78" i="88"/>
  <c r="N78" i="88" s="1"/>
  <c r="F78" i="88"/>
  <c r="G77" i="88"/>
  <c r="N88" i="83"/>
  <c r="O88" i="83" s="1"/>
  <c r="I88" i="83"/>
  <c r="J88" i="83" s="1"/>
  <c r="N87" i="83"/>
  <c r="O87" i="83" s="1"/>
  <c r="I87" i="83"/>
  <c r="J87" i="83" s="1"/>
  <c r="N86" i="83"/>
  <c r="O86" i="83" s="1"/>
  <c r="I86" i="83"/>
  <c r="J86" i="83" s="1"/>
  <c r="N85" i="83"/>
  <c r="O85" i="83" s="1"/>
  <c r="I85" i="83"/>
  <c r="J85" i="83" s="1"/>
  <c r="N84" i="83"/>
  <c r="O84" i="83" s="1"/>
  <c r="I84" i="83"/>
  <c r="J84" i="83" s="1"/>
  <c r="N83" i="83"/>
  <c r="O83" i="83" s="1"/>
  <c r="I83" i="83"/>
  <c r="J83" i="83" s="1"/>
  <c r="N82" i="83"/>
  <c r="O82" i="83" s="1"/>
  <c r="I82" i="83"/>
  <c r="N81" i="83"/>
  <c r="O81" i="83" s="1"/>
  <c r="I81" i="83"/>
  <c r="J81" i="83" s="1"/>
  <c r="N80" i="83"/>
  <c r="O80" i="83" s="1"/>
  <c r="I80" i="83"/>
  <c r="J80" i="83" s="1"/>
  <c r="D80" i="83"/>
  <c r="D81" i="83" s="1"/>
  <c r="D82" i="83" s="1"/>
  <c r="D83" i="83" s="1"/>
  <c r="D84" i="83" s="1"/>
  <c r="D85" i="83" s="1"/>
  <c r="D86" i="83" s="1"/>
  <c r="D87" i="83" s="1"/>
  <c r="D88" i="83" s="1"/>
  <c r="N79" i="83"/>
  <c r="O79" i="83" s="1"/>
  <c r="I79" i="83"/>
  <c r="J79" i="83" s="1"/>
  <c r="O78" i="83"/>
  <c r="M78" i="83"/>
  <c r="L78" i="83"/>
  <c r="I78" i="83"/>
  <c r="N78" i="83" s="1"/>
  <c r="F78" i="83"/>
  <c r="E10" i="77"/>
  <c r="D9" i="77"/>
  <c r="D18" i="98" s="1"/>
  <c r="C97" i="73"/>
  <c r="C93" i="73"/>
  <c r="C89" i="73"/>
  <c r="C85" i="73"/>
  <c r="C81" i="73"/>
  <c r="C77" i="73"/>
  <c r="C73" i="73"/>
  <c r="C64" i="73"/>
  <c r="C51" i="73"/>
  <c r="C49" i="73"/>
  <c r="C43" i="73"/>
  <c r="C36" i="73"/>
  <c r="C24" i="73"/>
  <c r="C17" i="73"/>
  <c r="D22" i="77"/>
  <c r="D27" i="98" s="1"/>
  <c r="D21" i="77"/>
  <c r="D26" i="98" s="1"/>
  <c r="D20" i="77"/>
  <c r="D25" i="98" s="1"/>
  <c r="D19" i="77"/>
  <c r="D24" i="98" s="1"/>
  <c r="D18" i="77"/>
  <c r="D23" i="98" s="1"/>
  <c r="D17" i="77"/>
  <c r="D22" i="98" s="1"/>
  <c r="D16" i="77"/>
  <c r="D15" i="77"/>
  <c r="D14" i="77"/>
  <c r="D13" i="77"/>
  <c r="D16" i="98" s="1"/>
  <c r="D12" i="77"/>
  <c r="D11" i="77"/>
  <c r="D10" i="77"/>
  <c r="J96" i="73"/>
  <c r="J95" i="73"/>
  <c r="J94" i="73"/>
  <c r="J92" i="73"/>
  <c r="J91" i="73"/>
  <c r="J90" i="73"/>
  <c r="J88" i="73"/>
  <c r="J87" i="73"/>
  <c r="J86" i="73"/>
  <c r="J84" i="73"/>
  <c r="J83" i="73"/>
  <c r="J82" i="73"/>
  <c r="J80" i="73"/>
  <c r="J79" i="73"/>
  <c r="J78" i="73"/>
  <c r="J76" i="73"/>
  <c r="J75" i="73"/>
  <c r="E11" i="73"/>
  <c r="F11" i="73" s="1"/>
  <c r="E18" i="73"/>
  <c r="F18" i="73" s="1"/>
  <c r="E25" i="73"/>
  <c r="F25" i="73" s="1"/>
  <c r="E37" i="73"/>
  <c r="F37" i="73" s="1"/>
  <c r="E44" i="73"/>
  <c r="F44" i="73" s="1"/>
  <c r="E50" i="73"/>
  <c r="F50" i="73" s="1"/>
  <c r="E52" i="73"/>
  <c r="F52" i="73" s="1"/>
  <c r="E65" i="73"/>
  <c r="F65" i="73" s="1"/>
  <c r="E94" i="73"/>
  <c r="E90" i="73"/>
  <c r="E86" i="73"/>
  <c r="E82" i="73"/>
  <c r="E78" i="73"/>
  <c r="E74" i="73"/>
  <c r="J74" i="73"/>
  <c r="J66" i="73"/>
  <c r="J67" i="73"/>
  <c r="J68" i="73"/>
  <c r="J69" i="73"/>
  <c r="J70" i="73"/>
  <c r="J71" i="73"/>
  <c r="J72" i="73"/>
  <c r="J65" i="73"/>
  <c r="J63" i="73"/>
  <c r="J62" i="73"/>
  <c r="J61" i="73"/>
  <c r="J60" i="73"/>
  <c r="J59" i="73"/>
  <c r="J58" i="73"/>
  <c r="J57" i="73"/>
  <c r="J56" i="73"/>
  <c r="J55" i="73"/>
  <c r="J54" i="73"/>
  <c r="J53" i="73"/>
  <c r="J52" i="73"/>
  <c r="J50" i="73"/>
  <c r="J48" i="73"/>
  <c r="J47" i="73"/>
  <c r="J46" i="73"/>
  <c r="J45" i="73"/>
  <c r="J44" i="73"/>
  <c r="J42" i="73"/>
  <c r="J41" i="73"/>
  <c r="J40" i="73"/>
  <c r="J39" i="73"/>
  <c r="J38" i="73"/>
  <c r="J37" i="73"/>
  <c r="J35" i="73"/>
  <c r="J34" i="73"/>
  <c r="J33" i="73"/>
  <c r="J32" i="73"/>
  <c r="J31" i="73"/>
  <c r="J30" i="73"/>
  <c r="J29" i="73"/>
  <c r="J28" i="73"/>
  <c r="J27" i="73"/>
  <c r="J26" i="73"/>
  <c r="J25" i="73"/>
  <c r="J22" i="73"/>
  <c r="J21" i="73"/>
  <c r="J20" i="73"/>
  <c r="J19" i="73"/>
  <c r="J18" i="73"/>
  <c r="J12" i="73"/>
  <c r="J13" i="73"/>
  <c r="J14" i="73"/>
  <c r="J15" i="73"/>
  <c r="J16" i="73"/>
  <c r="J11" i="73"/>
  <c r="P27" i="75"/>
  <c r="P28" i="75"/>
  <c r="P29" i="75"/>
  <c r="P17" i="75"/>
  <c r="T17" i="75" s="1"/>
  <c r="P18" i="75"/>
  <c r="T18" i="75" s="1"/>
  <c r="P19" i="75"/>
  <c r="T19" i="75" s="1"/>
  <c r="P20" i="75"/>
  <c r="T20" i="75" s="1"/>
  <c r="P21" i="75"/>
  <c r="T21" i="75" s="1"/>
  <c r="P22" i="75"/>
  <c r="T22" i="75" s="1"/>
  <c r="P23" i="75"/>
  <c r="T23" i="75" s="1"/>
  <c r="P24" i="75"/>
  <c r="P25" i="75"/>
  <c r="P26" i="75"/>
  <c r="P16" i="75"/>
  <c r="T16" i="75" s="1"/>
  <c r="D2" i="89"/>
  <c r="D2" i="88"/>
  <c r="D2" i="87"/>
  <c r="D2" i="85"/>
  <c r="D2" i="84"/>
  <c r="D2" i="82"/>
  <c r="D2" i="83"/>
  <c r="I47" i="91" l="1"/>
  <c r="I19" i="94"/>
  <c r="I19" i="91"/>
  <c r="I47" i="90"/>
  <c r="C31" i="79"/>
  <c r="D11" i="98"/>
  <c r="C32" i="79"/>
  <c r="D12" i="98"/>
  <c r="C34" i="79"/>
  <c r="C35" i="79"/>
  <c r="D14" i="98"/>
  <c r="C36" i="79"/>
  <c r="D19" i="98"/>
  <c r="C33" i="79"/>
  <c r="D13" i="98"/>
  <c r="C37" i="79"/>
  <c r="D21" i="98"/>
  <c r="N19" i="92"/>
  <c r="N47" i="90"/>
  <c r="N47" i="94"/>
  <c r="N47" i="93"/>
  <c r="N47" i="92"/>
  <c r="I47" i="92"/>
  <c r="N47" i="91"/>
  <c r="I47" i="94"/>
  <c r="I19" i="90"/>
  <c r="I19" i="93"/>
  <c r="I19" i="92"/>
  <c r="N19" i="93"/>
  <c r="N19" i="94"/>
  <c r="K18" i="75"/>
  <c r="C40" i="79"/>
  <c r="C39" i="79"/>
  <c r="K17" i="75"/>
  <c r="C43" i="79"/>
  <c r="K19" i="75"/>
  <c r="C42" i="79"/>
  <c r="F9" i="77"/>
  <c r="C30" i="79"/>
  <c r="C41" i="79"/>
  <c r="C38" i="79"/>
  <c r="K15" i="75"/>
  <c r="K16" i="75"/>
  <c r="K14" i="75"/>
  <c r="G73" i="74"/>
  <c r="H72" i="74"/>
  <c r="F10" i="77"/>
  <c r="I159" i="82"/>
  <c r="N159" i="82"/>
  <c r="N145" i="82"/>
  <c r="G37" i="73"/>
  <c r="R25" i="75"/>
  <c r="G25" i="73"/>
  <c r="G18" i="73"/>
  <c r="G11" i="73"/>
  <c r="G65" i="73"/>
  <c r="G52" i="73"/>
  <c r="G50" i="73"/>
  <c r="G44" i="73"/>
  <c r="E11" i="77"/>
  <c r="F11" i="77" s="1"/>
  <c r="N159" i="87"/>
  <c r="I173" i="87"/>
  <c r="E10" i="86"/>
  <c r="H11" i="73"/>
  <c r="F12" i="73"/>
  <c r="G12" i="73" s="1"/>
  <c r="H65" i="73"/>
  <c r="F66" i="73"/>
  <c r="G66" i="73" s="1"/>
  <c r="F53" i="73"/>
  <c r="G53" i="73" s="1"/>
  <c r="H52" i="73"/>
  <c r="H50" i="73"/>
  <c r="H44" i="73"/>
  <c r="F45" i="73"/>
  <c r="G45" i="73" s="1"/>
  <c r="F38" i="73"/>
  <c r="G38" i="73" s="1"/>
  <c r="H37" i="73"/>
  <c r="H25" i="73"/>
  <c r="F26" i="73"/>
  <c r="G26" i="73" s="1"/>
  <c r="H18" i="73"/>
  <c r="F19" i="73"/>
  <c r="G19" i="73" s="1"/>
  <c r="E81" i="73"/>
  <c r="F81" i="73" s="1"/>
  <c r="F82" i="73" s="1"/>
  <c r="E85" i="73"/>
  <c r="F85" i="73" s="1"/>
  <c r="F86" i="73" s="1"/>
  <c r="E89" i="73"/>
  <c r="F89" i="73" s="1"/>
  <c r="E93" i="73"/>
  <c r="F93" i="73" s="1"/>
  <c r="E77" i="73"/>
  <c r="F77" i="73" s="1"/>
  <c r="F78" i="73" s="1"/>
  <c r="E97" i="73"/>
  <c r="F97" i="73" s="1"/>
  <c r="O19" i="90"/>
  <c r="I33" i="90"/>
  <c r="N33" i="90"/>
  <c r="N33" i="91"/>
  <c r="I33" i="91"/>
  <c r="I33" i="92"/>
  <c r="J23" i="92"/>
  <c r="J33" i="92" s="1"/>
  <c r="N33" i="92"/>
  <c r="I33" i="93"/>
  <c r="N33" i="93"/>
  <c r="N33" i="94"/>
  <c r="I33" i="94"/>
  <c r="J47" i="93"/>
  <c r="O19" i="91"/>
  <c r="N19" i="90"/>
  <c r="I47" i="93"/>
  <c r="N19" i="91"/>
  <c r="O25" i="90"/>
  <c r="O33" i="90" s="1"/>
  <c r="J27" i="90"/>
  <c r="J33" i="90" s="1"/>
  <c r="O27" i="94"/>
  <c r="O33" i="94" s="1"/>
  <c r="J40" i="94"/>
  <c r="J47" i="94" s="1"/>
  <c r="J12" i="93"/>
  <c r="J19" i="93" s="1"/>
  <c r="J23" i="93"/>
  <c r="J33" i="93" s="1"/>
  <c r="O40" i="93"/>
  <c r="O47" i="93" s="1"/>
  <c r="O12" i="92"/>
  <c r="O19" i="92" s="1"/>
  <c r="J14" i="92"/>
  <c r="J19" i="92" s="1"/>
  <c r="O23" i="92"/>
  <c r="O33" i="92" s="1"/>
  <c r="O42" i="92"/>
  <c r="O47" i="92" s="1"/>
  <c r="J27" i="91"/>
  <c r="J33" i="91" s="1"/>
  <c r="J23" i="94"/>
  <c r="J33" i="94" s="1"/>
  <c r="O23" i="93"/>
  <c r="O33" i="93" s="1"/>
  <c r="J37" i="90"/>
  <c r="J47" i="90" s="1"/>
  <c r="J9" i="94"/>
  <c r="J19" i="94" s="1"/>
  <c r="O37" i="94"/>
  <c r="O47" i="94" s="1"/>
  <c r="O9" i="93"/>
  <c r="O19" i="93" s="1"/>
  <c r="J37" i="91"/>
  <c r="J47" i="91" s="1"/>
  <c r="J9" i="90"/>
  <c r="J19" i="90" s="1"/>
  <c r="O37" i="90"/>
  <c r="O47" i="90" s="1"/>
  <c r="O9" i="94"/>
  <c r="O19" i="94" s="1"/>
  <c r="J37" i="92"/>
  <c r="J47" i="92" s="1"/>
  <c r="J9" i="91"/>
  <c r="J19" i="91" s="1"/>
  <c r="O37" i="91"/>
  <c r="O47" i="91" s="1"/>
  <c r="O23" i="91"/>
  <c r="O33" i="91" s="1"/>
  <c r="I103" i="88"/>
  <c r="I117" i="88"/>
  <c r="N117" i="88"/>
  <c r="O103" i="88"/>
  <c r="N103" i="88"/>
  <c r="J107" i="88"/>
  <c r="J117" i="88" s="1"/>
  <c r="J93" i="88"/>
  <c r="J103" i="88" s="1"/>
  <c r="O107" i="88"/>
  <c r="O117" i="88" s="1"/>
  <c r="O173" i="87"/>
  <c r="J163" i="87"/>
  <c r="J173" i="87" s="1"/>
  <c r="N173" i="87"/>
  <c r="I159" i="87"/>
  <c r="I145" i="87"/>
  <c r="J149" i="87"/>
  <c r="J159" i="87" s="1"/>
  <c r="N145" i="87"/>
  <c r="O149" i="87"/>
  <c r="O159" i="87" s="1"/>
  <c r="I117" i="87"/>
  <c r="I131" i="87"/>
  <c r="J135" i="87"/>
  <c r="J145" i="87" s="1"/>
  <c r="O135" i="87"/>
  <c r="O145" i="87" s="1"/>
  <c r="O131" i="87"/>
  <c r="J121" i="87"/>
  <c r="J131" i="87" s="1"/>
  <c r="N131" i="87"/>
  <c r="N117" i="87"/>
  <c r="J107" i="87"/>
  <c r="J117" i="87" s="1"/>
  <c r="I103" i="87"/>
  <c r="O107" i="87"/>
  <c r="O117" i="87" s="1"/>
  <c r="N103" i="87"/>
  <c r="N89" i="87"/>
  <c r="J93" i="87"/>
  <c r="J103" i="87" s="1"/>
  <c r="O93" i="87"/>
  <c r="O103" i="87" s="1"/>
  <c r="J149" i="82"/>
  <c r="J159" i="82" s="1"/>
  <c r="O149" i="82"/>
  <c r="O159" i="82" s="1"/>
  <c r="I145" i="82"/>
  <c r="J135" i="82"/>
  <c r="J145" i="82" s="1"/>
  <c r="I131" i="82"/>
  <c r="N131" i="82"/>
  <c r="O135" i="82"/>
  <c r="O145" i="82" s="1"/>
  <c r="J121" i="82"/>
  <c r="J131" i="82" s="1"/>
  <c r="I117" i="82"/>
  <c r="J107" i="82"/>
  <c r="J117" i="82" s="1"/>
  <c r="O121" i="82"/>
  <c r="O131" i="82" s="1"/>
  <c r="N117" i="82"/>
  <c r="I103" i="82"/>
  <c r="N103" i="82"/>
  <c r="O107" i="82"/>
  <c r="O117" i="82" s="1"/>
  <c r="J93" i="82"/>
  <c r="J103" i="82" s="1"/>
  <c r="O93" i="82"/>
  <c r="O103" i="82" s="1"/>
  <c r="O89" i="83"/>
  <c r="N89" i="88"/>
  <c r="N89" i="83"/>
  <c r="N89" i="84"/>
  <c r="O80" i="87"/>
  <c r="O89" i="87" s="1"/>
  <c r="I89" i="83"/>
  <c r="I89" i="82"/>
  <c r="N89" i="82"/>
  <c r="I89" i="88"/>
  <c r="I89" i="84"/>
  <c r="J79" i="82"/>
  <c r="J89" i="82" s="1"/>
  <c r="J89" i="87"/>
  <c r="O89" i="82"/>
  <c r="J79" i="84"/>
  <c r="J89" i="84" s="1"/>
  <c r="J82" i="83"/>
  <c r="J89" i="83" s="1"/>
  <c r="I89" i="87"/>
  <c r="O79" i="88"/>
  <c r="O89" i="88" s="1"/>
  <c r="O89" i="84"/>
  <c r="J89" i="88"/>
  <c r="I65" i="73"/>
  <c r="I52" i="73"/>
  <c r="I44" i="73"/>
  <c r="I18" i="73"/>
  <c r="I37" i="73"/>
  <c r="I11" i="73"/>
  <c r="I50" i="73"/>
  <c r="I25" i="73"/>
  <c r="G74" i="74" l="1"/>
  <c r="H73" i="74"/>
  <c r="R26" i="75"/>
  <c r="E12" i="77"/>
  <c r="F12" i="77" s="1"/>
  <c r="G78" i="73"/>
  <c r="F79" i="73"/>
  <c r="G79" i="73" s="1"/>
  <c r="G86" i="73"/>
  <c r="F87" i="73"/>
  <c r="G87" i="73" s="1"/>
  <c r="G82" i="73"/>
  <c r="F83" i="73"/>
  <c r="G83" i="73" s="1"/>
  <c r="G97" i="73"/>
  <c r="G77" i="73"/>
  <c r="G93" i="73"/>
  <c r="G89" i="73"/>
  <c r="G85" i="73"/>
  <c r="G81" i="73"/>
  <c r="F90" i="73"/>
  <c r="G90" i="73" s="1"/>
  <c r="F54" i="73"/>
  <c r="G54" i="73" s="1"/>
  <c r="H53" i="73"/>
  <c r="F27" i="73"/>
  <c r="G27" i="73" s="1"/>
  <c r="H26" i="73"/>
  <c r="F94" i="73"/>
  <c r="G94" i="73" s="1"/>
  <c r="F67" i="73"/>
  <c r="G67" i="73" s="1"/>
  <c r="H66" i="73"/>
  <c r="H19" i="73"/>
  <c r="F20" i="73"/>
  <c r="G20" i="73" s="1"/>
  <c r="F39" i="73"/>
  <c r="G39" i="73" s="1"/>
  <c r="H38" i="73"/>
  <c r="F13" i="73"/>
  <c r="G13" i="73" s="1"/>
  <c r="H12" i="73"/>
  <c r="F46" i="73"/>
  <c r="G46" i="73" s="1"/>
  <c r="H45" i="73"/>
  <c r="I26" i="73"/>
  <c r="I45" i="73"/>
  <c r="I12" i="73"/>
  <c r="I66" i="73"/>
  <c r="I53" i="73"/>
  <c r="I19" i="73"/>
  <c r="I38" i="73"/>
  <c r="R27" i="75" l="1"/>
  <c r="H74" i="74"/>
  <c r="G75" i="74"/>
  <c r="F80" i="73"/>
  <c r="G80" i="73" s="1"/>
  <c r="F84" i="73"/>
  <c r="G84" i="73" s="1"/>
  <c r="E13" i="77"/>
  <c r="F13" i="77" s="1"/>
  <c r="F88" i="73"/>
  <c r="G88" i="73" s="1"/>
  <c r="F21" i="73"/>
  <c r="G21" i="73" s="1"/>
  <c r="H20" i="73"/>
  <c r="F95" i="73"/>
  <c r="G95" i="73" s="1"/>
  <c r="H13" i="73"/>
  <c r="F14" i="73"/>
  <c r="G14" i="73" s="1"/>
  <c r="F28" i="73"/>
  <c r="G28" i="73" s="1"/>
  <c r="H27" i="73"/>
  <c r="F68" i="73"/>
  <c r="G68" i="73" s="1"/>
  <c r="H67" i="73"/>
  <c r="F47" i="73"/>
  <c r="G47" i="73" s="1"/>
  <c r="H46" i="73"/>
  <c r="F55" i="73"/>
  <c r="G55" i="73" s="1"/>
  <c r="H54" i="73"/>
  <c r="F40" i="73"/>
  <c r="G40" i="73" s="1"/>
  <c r="H39" i="73"/>
  <c r="F91" i="73"/>
  <c r="G91" i="73" s="1"/>
  <c r="I54" i="73"/>
  <c r="I39" i="73"/>
  <c r="I46" i="73"/>
  <c r="I67" i="73"/>
  <c r="I27" i="73"/>
  <c r="I20" i="73"/>
  <c r="I13" i="73"/>
  <c r="R28" i="75" l="1"/>
  <c r="H75" i="74"/>
  <c r="G76" i="74"/>
  <c r="E14" i="77"/>
  <c r="F14" i="77" s="1"/>
  <c r="F29" i="73"/>
  <c r="G29" i="73" s="1"/>
  <c r="H28" i="73"/>
  <c r="F15" i="73"/>
  <c r="G15" i="73" s="1"/>
  <c r="H14" i="73"/>
  <c r="F56" i="73"/>
  <c r="G56" i="73" s="1"/>
  <c r="H55" i="73"/>
  <c r="F48" i="73"/>
  <c r="H47" i="73"/>
  <c r="F92" i="73"/>
  <c r="F69" i="73"/>
  <c r="G69" i="73" s="1"/>
  <c r="H68" i="73"/>
  <c r="F96" i="73"/>
  <c r="F41" i="73"/>
  <c r="G41" i="73" s="1"/>
  <c r="H40" i="73"/>
  <c r="F22" i="73"/>
  <c r="F23" i="73" s="1"/>
  <c r="H21" i="73"/>
  <c r="N46" i="89"/>
  <c r="O46" i="89" s="1"/>
  <c r="I46" i="89"/>
  <c r="J46" i="89" s="1"/>
  <c r="N45" i="89"/>
  <c r="O45" i="89" s="1"/>
  <c r="I45" i="89"/>
  <c r="J45" i="89" s="1"/>
  <c r="N44" i="89"/>
  <c r="O44" i="89" s="1"/>
  <c r="I44" i="89"/>
  <c r="J44" i="89" s="1"/>
  <c r="N43" i="89"/>
  <c r="O43" i="89" s="1"/>
  <c r="I43" i="89"/>
  <c r="J43" i="89" s="1"/>
  <c r="N42" i="89"/>
  <c r="O42" i="89" s="1"/>
  <c r="I42" i="89"/>
  <c r="J42" i="89" s="1"/>
  <c r="N41" i="89"/>
  <c r="O41" i="89" s="1"/>
  <c r="I41" i="89"/>
  <c r="J41" i="89" s="1"/>
  <c r="N40" i="89"/>
  <c r="I40" i="89"/>
  <c r="J40" i="89" s="1"/>
  <c r="N39" i="89"/>
  <c r="O39" i="89" s="1"/>
  <c r="I39" i="89"/>
  <c r="J39" i="89" s="1"/>
  <c r="N38" i="89"/>
  <c r="O38" i="89" s="1"/>
  <c r="I38" i="89"/>
  <c r="J38" i="89" s="1"/>
  <c r="D38" i="89"/>
  <c r="D39" i="89" s="1"/>
  <c r="D40" i="89" s="1"/>
  <c r="D41" i="89" s="1"/>
  <c r="D42" i="89" s="1"/>
  <c r="D43" i="89" s="1"/>
  <c r="D44" i="89" s="1"/>
  <c r="D45" i="89" s="1"/>
  <c r="D46" i="89" s="1"/>
  <c r="N37" i="89"/>
  <c r="O37" i="89" s="1"/>
  <c r="I37" i="89"/>
  <c r="J37" i="89" s="1"/>
  <c r="O36" i="89"/>
  <c r="M36" i="89"/>
  <c r="L36" i="89"/>
  <c r="I36" i="89"/>
  <c r="N36" i="89" s="1"/>
  <c r="F36" i="89"/>
  <c r="G35" i="89"/>
  <c r="N32" i="89"/>
  <c r="O32" i="89" s="1"/>
  <c r="I32" i="89"/>
  <c r="J32" i="89" s="1"/>
  <c r="N31" i="89"/>
  <c r="O31" i="89" s="1"/>
  <c r="I31" i="89"/>
  <c r="J31" i="89" s="1"/>
  <c r="N30" i="89"/>
  <c r="O30" i="89" s="1"/>
  <c r="I30" i="89"/>
  <c r="J30" i="89" s="1"/>
  <c r="N29" i="89"/>
  <c r="O29" i="89" s="1"/>
  <c r="I29" i="89"/>
  <c r="J29" i="89" s="1"/>
  <c r="N28" i="89"/>
  <c r="O28" i="89" s="1"/>
  <c r="I28" i="89"/>
  <c r="J28" i="89" s="1"/>
  <c r="N27" i="89"/>
  <c r="O27" i="89" s="1"/>
  <c r="I27" i="89"/>
  <c r="J27" i="89" s="1"/>
  <c r="N26" i="89"/>
  <c r="O26" i="89" s="1"/>
  <c r="I26" i="89"/>
  <c r="N25" i="89"/>
  <c r="O25" i="89" s="1"/>
  <c r="I25" i="89"/>
  <c r="J25" i="89" s="1"/>
  <c r="N24" i="89"/>
  <c r="I24" i="89"/>
  <c r="J24" i="89" s="1"/>
  <c r="D24" i="89"/>
  <c r="D25" i="89" s="1"/>
  <c r="D26" i="89" s="1"/>
  <c r="D27" i="89" s="1"/>
  <c r="D28" i="89" s="1"/>
  <c r="D29" i="89" s="1"/>
  <c r="D30" i="89" s="1"/>
  <c r="D31" i="89" s="1"/>
  <c r="D32" i="89" s="1"/>
  <c r="N23" i="89"/>
  <c r="O23" i="89" s="1"/>
  <c r="I23" i="89"/>
  <c r="J23" i="89" s="1"/>
  <c r="O22" i="89"/>
  <c r="M22" i="89"/>
  <c r="L22" i="89"/>
  <c r="I22" i="89"/>
  <c r="N22" i="89" s="1"/>
  <c r="F22" i="89"/>
  <c r="N18" i="89"/>
  <c r="O18" i="89" s="1"/>
  <c r="I18" i="89"/>
  <c r="J18" i="89" s="1"/>
  <c r="N17" i="89"/>
  <c r="O17" i="89" s="1"/>
  <c r="I17" i="89"/>
  <c r="J17" i="89" s="1"/>
  <c r="N16" i="89"/>
  <c r="O16" i="89" s="1"/>
  <c r="I16" i="89"/>
  <c r="J16" i="89" s="1"/>
  <c r="N15" i="89"/>
  <c r="O15" i="89" s="1"/>
  <c r="I15" i="89"/>
  <c r="J15" i="89" s="1"/>
  <c r="N14" i="89"/>
  <c r="O14" i="89" s="1"/>
  <c r="I14" i="89"/>
  <c r="J14" i="89" s="1"/>
  <c r="N13" i="89"/>
  <c r="O13" i="89" s="1"/>
  <c r="I13" i="89"/>
  <c r="J13" i="89" s="1"/>
  <c r="N12" i="89"/>
  <c r="O12" i="89" s="1"/>
  <c r="I12" i="89"/>
  <c r="J12" i="89" s="1"/>
  <c r="N11" i="89"/>
  <c r="O11" i="89" s="1"/>
  <c r="I11" i="89"/>
  <c r="J11" i="89" s="1"/>
  <c r="N10" i="89"/>
  <c r="O10" i="89" s="1"/>
  <c r="I10" i="89"/>
  <c r="D10" i="89"/>
  <c r="D11" i="89" s="1"/>
  <c r="D12" i="89" s="1"/>
  <c r="D13" i="89" s="1"/>
  <c r="D14" i="89" s="1"/>
  <c r="D15" i="89" s="1"/>
  <c r="D16" i="89" s="1"/>
  <c r="D17" i="89" s="1"/>
  <c r="D18" i="89" s="1"/>
  <c r="N9" i="89"/>
  <c r="I9" i="89"/>
  <c r="J9" i="89" s="1"/>
  <c r="O8" i="89"/>
  <c r="M8" i="89"/>
  <c r="L8" i="89"/>
  <c r="I8" i="89"/>
  <c r="N8" i="89" s="1"/>
  <c r="F8" i="89"/>
  <c r="L21" i="89"/>
  <c r="L35" i="89" s="1"/>
  <c r="G21" i="89"/>
  <c r="N74" i="88"/>
  <c r="O74" i="88" s="1"/>
  <c r="I74" i="88"/>
  <c r="J74" i="88" s="1"/>
  <c r="N73" i="88"/>
  <c r="O73" i="88" s="1"/>
  <c r="I73" i="88"/>
  <c r="J73" i="88" s="1"/>
  <c r="N72" i="88"/>
  <c r="O72" i="88" s="1"/>
  <c r="I72" i="88"/>
  <c r="J72" i="88" s="1"/>
  <c r="N71" i="88"/>
  <c r="O71" i="88" s="1"/>
  <c r="I71" i="88"/>
  <c r="J71" i="88" s="1"/>
  <c r="N70" i="88"/>
  <c r="O70" i="88" s="1"/>
  <c r="I70" i="88"/>
  <c r="J70" i="88" s="1"/>
  <c r="N69" i="88"/>
  <c r="O69" i="88" s="1"/>
  <c r="I69" i="88"/>
  <c r="J69" i="88" s="1"/>
  <c r="N68" i="88"/>
  <c r="O68" i="88" s="1"/>
  <c r="I68" i="88"/>
  <c r="J68" i="88" s="1"/>
  <c r="N67" i="88"/>
  <c r="O67" i="88" s="1"/>
  <c r="I67" i="88"/>
  <c r="J67" i="88" s="1"/>
  <c r="N66" i="88"/>
  <c r="O66" i="88" s="1"/>
  <c r="I66" i="88"/>
  <c r="J66" i="88" s="1"/>
  <c r="D66" i="88"/>
  <c r="D67" i="88" s="1"/>
  <c r="D68" i="88" s="1"/>
  <c r="D69" i="88" s="1"/>
  <c r="D70" i="88" s="1"/>
  <c r="D71" i="88" s="1"/>
  <c r="D72" i="88" s="1"/>
  <c r="D73" i="88" s="1"/>
  <c r="D74" i="88" s="1"/>
  <c r="N65" i="88"/>
  <c r="O65" i="88" s="1"/>
  <c r="I65" i="88"/>
  <c r="O64" i="88"/>
  <c r="M64" i="88"/>
  <c r="L64" i="88"/>
  <c r="I64" i="88"/>
  <c r="N64" i="88" s="1"/>
  <c r="F64" i="88"/>
  <c r="G63" i="88"/>
  <c r="N60" i="88"/>
  <c r="O60" i="88" s="1"/>
  <c r="I60" i="88"/>
  <c r="J60" i="88" s="1"/>
  <c r="N59" i="88"/>
  <c r="O59" i="88" s="1"/>
  <c r="I59" i="88"/>
  <c r="J59" i="88" s="1"/>
  <c r="N58" i="88"/>
  <c r="O58" i="88" s="1"/>
  <c r="I58" i="88"/>
  <c r="J58" i="88" s="1"/>
  <c r="N57" i="88"/>
  <c r="O57" i="88" s="1"/>
  <c r="I57" i="88"/>
  <c r="J57" i="88" s="1"/>
  <c r="N56" i="88"/>
  <c r="O56" i="88" s="1"/>
  <c r="I56" i="88"/>
  <c r="J56" i="88" s="1"/>
  <c r="N55" i="88"/>
  <c r="O55" i="88" s="1"/>
  <c r="I55" i="88"/>
  <c r="J55" i="88" s="1"/>
  <c r="N54" i="88"/>
  <c r="O54" i="88" s="1"/>
  <c r="I54" i="88"/>
  <c r="J54" i="88" s="1"/>
  <c r="N53" i="88"/>
  <c r="O53" i="88" s="1"/>
  <c r="I53" i="88"/>
  <c r="J53" i="88" s="1"/>
  <c r="N52" i="88"/>
  <c r="O52" i="88" s="1"/>
  <c r="I52" i="88"/>
  <c r="J52" i="88" s="1"/>
  <c r="D52" i="88"/>
  <c r="D53" i="88" s="1"/>
  <c r="D54" i="88" s="1"/>
  <c r="D55" i="88" s="1"/>
  <c r="D56" i="88" s="1"/>
  <c r="D57" i="88" s="1"/>
  <c r="D58" i="88" s="1"/>
  <c r="D59" i="88" s="1"/>
  <c r="D60" i="88" s="1"/>
  <c r="N51" i="88"/>
  <c r="I51" i="88"/>
  <c r="O50" i="88"/>
  <c r="M50" i="88"/>
  <c r="L50" i="88"/>
  <c r="I50" i="88"/>
  <c r="N50" i="88" s="1"/>
  <c r="F50" i="88"/>
  <c r="G49" i="88"/>
  <c r="N46" i="88"/>
  <c r="O46" i="88" s="1"/>
  <c r="I46" i="88"/>
  <c r="J46" i="88" s="1"/>
  <c r="N45" i="88"/>
  <c r="O45" i="88" s="1"/>
  <c r="I45" i="88"/>
  <c r="J45" i="88" s="1"/>
  <c r="N44" i="88"/>
  <c r="O44" i="88" s="1"/>
  <c r="I44" i="88"/>
  <c r="J44" i="88" s="1"/>
  <c r="N43" i="88"/>
  <c r="O43" i="88" s="1"/>
  <c r="I43" i="88"/>
  <c r="J43" i="88" s="1"/>
  <c r="N42" i="88"/>
  <c r="I42" i="88"/>
  <c r="J42" i="88" s="1"/>
  <c r="N41" i="88"/>
  <c r="O41" i="88" s="1"/>
  <c r="I41" i="88"/>
  <c r="J41" i="88" s="1"/>
  <c r="N40" i="88"/>
  <c r="O40" i="88" s="1"/>
  <c r="I40" i="88"/>
  <c r="J40" i="88" s="1"/>
  <c r="N39" i="88"/>
  <c r="O39" i="88" s="1"/>
  <c r="I39" i="88"/>
  <c r="J39" i="88" s="1"/>
  <c r="N38" i="88"/>
  <c r="O38" i="88" s="1"/>
  <c r="I38" i="88"/>
  <c r="J38" i="88" s="1"/>
  <c r="D38" i="88"/>
  <c r="D39" i="88" s="1"/>
  <c r="D40" i="88" s="1"/>
  <c r="D41" i="88" s="1"/>
  <c r="D42" i="88" s="1"/>
  <c r="D43" i="88" s="1"/>
  <c r="D44" i="88" s="1"/>
  <c r="D45" i="88" s="1"/>
  <c r="D46" i="88" s="1"/>
  <c r="N37" i="88"/>
  <c r="O37" i="88" s="1"/>
  <c r="I37" i="88"/>
  <c r="O36" i="88"/>
  <c r="M36" i="88"/>
  <c r="L36" i="88"/>
  <c r="I36" i="88"/>
  <c r="N36" i="88" s="1"/>
  <c r="F36" i="88"/>
  <c r="G35" i="88"/>
  <c r="N32" i="88"/>
  <c r="O32" i="88" s="1"/>
  <c r="I32" i="88"/>
  <c r="J32" i="88" s="1"/>
  <c r="N31" i="88"/>
  <c r="O31" i="88" s="1"/>
  <c r="I31" i="88"/>
  <c r="J31" i="88" s="1"/>
  <c r="N30" i="88"/>
  <c r="O30" i="88" s="1"/>
  <c r="I30" i="88"/>
  <c r="J30" i="88" s="1"/>
  <c r="N29" i="88"/>
  <c r="O29" i="88" s="1"/>
  <c r="I29" i="88"/>
  <c r="J29" i="88" s="1"/>
  <c r="N28" i="88"/>
  <c r="O28" i="88" s="1"/>
  <c r="I28" i="88"/>
  <c r="N27" i="88"/>
  <c r="O27" i="88" s="1"/>
  <c r="I27" i="88"/>
  <c r="J27" i="88" s="1"/>
  <c r="N26" i="88"/>
  <c r="O26" i="88" s="1"/>
  <c r="I26" i="88"/>
  <c r="J26" i="88" s="1"/>
  <c r="N25" i="88"/>
  <c r="O25" i="88" s="1"/>
  <c r="I25" i="88"/>
  <c r="J25" i="88" s="1"/>
  <c r="N24" i="88"/>
  <c r="O24" i="88" s="1"/>
  <c r="I24" i="88"/>
  <c r="J24" i="88" s="1"/>
  <c r="D24" i="88"/>
  <c r="D25" i="88" s="1"/>
  <c r="D26" i="88" s="1"/>
  <c r="D27" i="88" s="1"/>
  <c r="D28" i="88" s="1"/>
  <c r="D29" i="88" s="1"/>
  <c r="D30" i="88" s="1"/>
  <c r="D31" i="88" s="1"/>
  <c r="D32" i="88" s="1"/>
  <c r="N23" i="88"/>
  <c r="I23" i="88"/>
  <c r="J23" i="88" s="1"/>
  <c r="O22" i="88"/>
  <c r="M22" i="88"/>
  <c r="L22" i="88"/>
  <c r="I22" i="88"/>
  <c r="N22" i="88" s="1"/>
  <c r="F22" i="88"/>
  <c r="N18" i="88"/>
  <c r="O18" i="88" s="1"/>
  <c r="I18" i="88"/>
  <c r="J18" i="88" s="1"/>
  <c r="N17" i="88"/>
  <c r="O17" i="88" s="1"/>
  <c r="I17" i="88"/>
  <c r="J17" i="88" s="1"/>
  <c r="N16" i="88"/>
  <c r="O16" i="88" s="1"/>
  <c r="I16" i="88"/>
  <c r="J16" i="88" s="1"/>
  <c r="N15" i="88"/>
  <c r="O15" i="88" s="1"/>
  <c r="I15" i="88"/>
  <c r="J15" i="88" s="1"/>
  <c r="N14" i="88"/>
  <c r="O14" i="88" s="1"/>
  <c r="I14" i="88"/>
  <c r="J14" i="88" s="1"/>
  <c r="N13" i="88"/>
  <c r="O13" i="88" s="1"/>
  <c r="I13" i="88"/>
  <c r="J13" i="88" s="1"/>
  <c r="N12" i="88"/>
  <c r="O12" i="88" s="1"/>
  <c r="I12" i="88"/>
  <c r="J12" i="88" s="1"/>
  <c r="N11" i="88"/>
  <c r="O11" i="88" s="1"/>
  <c r="I11" i="88"/>
  <c r="J11" i="88" s="1"/>
  <c r="N10" i="88"/>
  <c r="O10" i="88" s="1"/>
  <c r="I10" i="88"/>
  <c r="J10" i="88" s="1"/>
  <c r="D10" i="88"/>
  <c r="D11" i="88" s="1"/>
  <c r="D12" i="88" s="1"/>
  <c r="D13" i="88" s="1"/>
  <c r="D14" i="88" s="1"/>
  <c r="D15" i="88" s="1"/>
  <c r="D16" i="88" s="1"/>
  <c r="D17" i="88" s="1"/>
  <c r="D18" i="88" s="1"/>
  <c r="N9" i="88"/>
  <c r="I9" i="88"/>
  <c r="O8" i="88"/>
  <c r="M8" i="88"/>
  <c r="L8" i="88"/>
  <c r="I8" i="88"/>
  <c r="N8" i="88" s="1"/>
  <c r="F8" i="88"/>
  <c r="L21" i="88"/>
  <c r="L35" i="88" s="1"/>
  <c r="L49" i="88" s="1"/>
  <c r="L63" i="88" s="1"/>
  <c r="L77" i="88" s="1"/>
  <c r="L91" i="88" s="1"/>
  <c r="L105" i="88" s="1"/>
  <c r="G21" i="88"/>
  <c r="N74" i="87"/>
  <c r="O74" i="87" s="1"/>
  <c r="I74" i="87"/>
  <c r="J74" i="87" s="1"/>
  <c r="N73" i="87"/>
  <c r="O73" i="87" s="1"/>
  <c r="I73" i="87"/>
  <c r="J73" i="87" s="1"/>
  <c r="N72" i="87"/>
  <c r="O72" i="87" s="1"/>
  <c r="I72" i="87"/>
  <c r="J72" i="87" s="1"/>
  <c r="N71" i="87"/>
  <c r="O71" i="87" s="1"/>
  <c r="I71" i="87"/>
  <c r="J71" i="87" s="1"/>
  <c r="N70" i="87"/>
  <c r="O70" i="87" s="1"/>
  <c r="I70" i="87"/>
  <c r="J70" i="87" s="1"/>
  <c r="N69" i="87"/>
  <c r="O69" i="87" s="1"/>
  <c r="I69" i="87"/>
  <c r="J69" i="87" s="1"/>
  <c r="N68" i="87"/>
  <c r="O68" i="87" s="1"/>
  <c r="I68" i="87"/>
  <c r="J68" i="87" s="1"/>
  <c r="N67" i="87"/>
  <c r="O67" i="87" s="1"/>
  <c r="I67" i="87"/>
  <c r="J67" i="87" s="1"/>
  <c r="N66" i="87"/>
  <c r="O66" i="87" s="1"/>
  <c r="I66" i="87"/>
  <c r="J66" i="87" s="1"/>
  <c r="D66" i="87"/>
  <c r="D67" i="87" s="1"/>
  <c r="D68" i="87" s="1"/>
  <c r="D69" i="87" s="1"/>
  <c r="D70" i="87" s="1"/>
  <c r="D71" i="87" s="1"/>
  <c r="D72" i="87" s="1"/>
  <c r="D73" i="87" s="1"/>
  <c r="D74" i="87" s="1"/>
  <c r="N65" i="87"/>
  <c r="I65" i="87"/>
  <c r="O64" i="87"/>
  <c r="M64" i="87"/>
  <c r="L64" i="87"/>
  <c r="I64" i="87"/>
  <c r="N64" i="87" s="1"/>
  <c r="F64" i="87"/>
  <c r="G63" i="87"/>
  <c r="N60" i="87"/>
  <c r="O60" i="87" s="1"/>
  <c r="I60" i="87"/>
  <c r="J60" i="87" s="1"/>
  <c r="N59" i="87"/>
  <c r="O59" i="87" s="1"/>
  <c r="I59" i="87"/>
  <c r="J59" i="87" s="1"/>
  <c r="N58" i="87"/>
  <c r="O58" i="87" s="1"/>
  <c r="I58" i="87"/>
  <c r="J58" i="87" s="1"/>
  <c r="N57" i="87"/>
  <c r="O57" i="87" s="1"/>
  <c r="I57" i="87"/>
  <c r="J57" i="87" s="1"/>
  <c r="N56" i="87"/>
  <c r="I56" i="87"/>
  <c r="J56" i="87" s="1"/>
  <c r="N55" i="87"/>
  <c r="O55" i="87" s="1"/>
  <c r="I55" i="87"/>
  <c r="J55" i="87" s="1"/>
  <c r="N54" i="87"/>
  <c r="O54" i="87" s="1"/>
  <c r="I54" i="87"/>
  <c r="J54" i="87" s="1"/>
  <c r="N53" i="87"/>
  <c r="O53" i="87" s="1"/>
  <c r="I53" i="87"/>
  <c r="J53" i="87" s="1"/>
  <c r="N52" i="87"/>
  <c r="O52" i="87" s="1"/>
  <c r="I52" i="87"/>
  <c r="J52" i="87" s="1"/>
  <c r="D52" i="87"/>
  <c r="D53" i="87" s="1"/>
  <c r="D54" i="87" s="1"/>
  <c r="D55" i="87" s="1"/>
  <c r="D56" i="87" s="1"/>
  <c r="D57" i="87" s="1"/>
  <c r="D58" i="87" s="1"/>
  <c r="D59" i="87" s="1"/>
  <c r="D60" i="87" s="1"/>
  <c r="N51" i="87"/>
  <c r="O51" i="87" s="1"/>
  <c r="I51" i="87"/>
  <c r="O50" i="87"/>
  <c r="M50" i="87"/>
  <c r="L50" i="87"/>
  <c r="I50" i="87"/>
  <c r="N50" i="87" s="1"/>
  <c r="F50" i="87"/>
  <c r="G49" i="87"/>
  <c r="N46" i="87"/>
  <c r="O46" i="87" s="1"/>
  <c r="I46" i="87"/>
  <c r="J46" i="87" s="1"/>
  <c r="N45" i="87"/>
  <c r="O45" i="87" s="1"/>
  <c r="I45" i="87"/>
  <c r="J45" i="87" s="1"/>
  <c r="N44" i="87"/>
  <c r="O44" i="87" s="1"/>
  <c r="I44" i="87"/>
  <c r="J44" i="87" s="1"/>
  <c r="N43" i="87"/>
  <c r="O43" i="87" s="1"/>
  <c r="I43" i="87"/>
  <c r="J43" i="87" s="1"/>
  <c r="N42" i="87"/>
  <c r="O42" i="87" s="1"/>
  <c r="I42" i="87"/>
  <c r="N41" i="87"/>
  <c r="O41" i="87" s="1"/>
  <c r="I41" i="87"/>
  <c r="J41" i="87" s="1"/>
  <c r="N40" i="87"/>
  <c r="O40" i="87" s="1"/>
  <c r="I40" i="87"/>
  <c r="J40" i="87" s="1"/>
  <c r="N39" i="87"/>
  <c r="O39" i="87" s="1"/>
  <c r="I39" i="87"/>
  <c r="J39" i="87" s="1"/>
  <c r="N38" i="87"/>
  <c r="O38" i="87" s="1"/>
  <c r="I38" i="87"/>
  <c r="J38" i="87" s="1"/>
  <c r="D38" i="87"/>
  <c r="D39" i="87" s="1"/>
  <c r="D40" i="87" s="1"/>
  <c r="D41" i="87" s="1"/>
  <c r="D42" i="87" s="1"/>
  <c r="D43" i="87" s="1"/>
  <c r="D44" i="87" s="1"/>
  <c r="D45" i="87" s="1"/>
  <c r="D46" i="87" s="1"/>
  <c r="N37" i="87"/>
  <c r="O37" i="87" s="1"/>
  <c r="I37" i="87"/>
  <c r="J37" i="87" s="1"/>
  <c r="O36" i="87"/>
  <c r="M36" i="87"/>
  <c r="L36" i="87"/>
  <c r="I36" i="87"/>
  <c r="N36" i="87" s="1"/>
  <c r="F36" i="87"/>
  <c r="G35" i="87"/>
  <c r="N32" i="87"/>
  <c r="O32" i="87" s="1"/>
  <c r="I32" i="87"/>
  <c r="J32" i="87" s="1"/>
  <c r="N31" i="87"/>
  <c r="O31" i="87" s="1"/>
  <c r="I31" i="87"/>
  <c r="J31" i="87" s="1"/>
  <c r="N30" i="87"/>
  <c r="O30" i="87" s="1"/>
  <c r="I30" i="87"/>
  <c r="J30" i="87" s="1"/>
  <c r="N29" i="87"/>
  <c r="O29" i="87" s="1"/>
  <c r="I29" i="87"/>
  <c r="J29" i="87" s="1"/>
  <c r="N28" i="87"/>
  <c r="O28" i="87" s="1"/>
  <c r="I28" i="87"/>
  <c r="J28" i="87" s="1"/>
  <c r="N27" i="87"/>
  <c r="O27" i="87" s="1"/>
  <c r="I27" i="87"/>
  <c r="J27" i="87" s="1"/>
  <c r="N26" i="87"/>
  <c r="O26" i="87" s="1"/>
  <c r="I26" i="87"/>
  <c r="J26" i="87" s="1"/>
  <c r="N25" i="87"/>
  <c r="O25" i="87" s="1"/>
  <c r="I25" i="87"/>
  <c r="J25" i="87" s="1"/>
  <c r="N24" i="87"/>
  <c r="I24" i="87"/>
  <c r="J24" i="87" s="1"/>
  <c r="D24" i="87"/>
  <c r="D25" i="87" s="1"/>
  <c r="D26" i="87" s="1"/>
  <c r="D27" i="87" s="1"/>
  <c r="D28" i="87" s="1"/>
  <c r="D29" i="87" s="1"/>
  <c r="D30" i="87" s="1"/>
  <c r="D31" i="87" s="1"/>
  <c r="D32" i="87" s="1"/>
  <c r="N23" i="87"/>
  <c r="O23" i="87" s="1"/>
  <c r="I23" i="87"/>
  <c r="J23" i="87" s="1"/>
  <c r="O22" i="87"/>
  <c r="M22" i="87"/>
  <c r="L22" i="87"/>
  <c r="I22" i="87"/>
  <c r="N22" i="87" s="1"/>
  <c r="F22" i="87"/>
  <c r="N18" i="87"/>
  <c r="O18" i="87" s="1"/>
  <c r="I18" i="87"/>
  <c r="J18" i="87" s="1"/>
  <c r="N17" i="87"/>
  <c r="O17" i="87" s="1"/>
  <c r="I17" i="87"/>
  <c r="J17" i="87" s="1"/>
  <c r="N16" i="87"/>
  <c r="O16" i="87" s="1"/>
  <c r="I16" i="87"/>
  <c r="J16" i="87" s="1"/>
  <c r="N15" i="87"/>
  <c r="O15" i="87" s="1"/>
  <c r="I15" i="87"/>
  <c r="J15" i="87" s="1"/>
  <c r="N14" i="87"/>
  <c r="O14" i="87" s="1"/>
  <c r="I14" i="87"/>
  <c r="J14" i="87" s="1"/>
  <c r="N13" i="87"/>
  <c r="O13" i="87" s="1"/>
  <c r="I13" i="87"/>
  <c r="J13" i="87" s="1"/>
  <c r="N12" i="87"/>
  <c r="O12" i="87" s="1"/>
  <c r="I12" i="87"/>
  <c r="J12" i="87" s="1"/>
  <c r="N11" i="87"/>
  <c r="O11" i="87" s="1"/>
  <c r="I11" i="87"/>
  <c r="J11" i="87" s="1"/>
  <c r="N10" i="87"/>
  <c r="I10" i="87"/>
  <c r="D10" i="87"/>
  <c r="D11" i="87" s="1"/>
  <c r="D12" i="87" s="1"/>
  <c r="D13" i="87" s="1"/>
  <c r="D14" i="87" s="1"/>
  <c r="D15" i="87" s="1"/>
  <c r="D16" i="87" s="1"/>
  <c r="D17" i="87" s="1"/>
  <c r="D18" i="87" s="1"/>
  <c r="N9" i="87"/>
  <c r="O9" i="87" s="1"/>
  <c r="I9" i="87"/>
  <c r="J9" i="87" s="1"/>
  <c r="O8" i="87"/>
  <c r="M8" i="87"/>
  <c r="L8" i="87"/>
  <c r="I8" i="87"/>
  <c r="N8" i="87" s="1"/>
  <c r="F8" i="87"/>
  <c r="L21" i="87"/>
  <c r="L35" i="87" s="1"/>
  <c r="L49" i="87" s="1"/>
  <c r="L63" i="87" s="1"/>
  <c r="L77" i="87" s="1"/>
  <c r="L91" i="87" s="1"/>
  <c r="L105" i="87" s="1"/>
  <c r="L119" i="87" s="1"/>
  <c r="L133" i="87" s="1"/>
  <c r="L147" i="87" s="1"/>
  <c r="L161" i="87" s="1"/>
  <c r="G21" i="87"/>
  <c r="D12" i="86"/>
  <c r="D13" i="86" s="1"/>
  <c r="D14" i="86" s="1"/>
  <c r="D15" i="86" s="1"/>
  <c r="D16" i="86" s="1"/>
  <c r="D17" i="86" s="1"/>
  <c r="D18" i="86" s="1"/>
  <c r="D19" i="86" s="1"/>
  <c r="D20" i="86" s="1"/>
  <c r="N10" i="86"/>
  <c r="I10" i="86"/>
  <c r="M10" i="86" s="1"/>
  <c r="N74" i="85"/>
  <c r="O74" i="85" s="1"/>
  <c r="I74" i="85"/>
  <c r="J74" i="85" s="1"/>
  <c r="N73" i="85"/>
  <c r="O73" i="85" s="1"/>
  <c r="I73" i="85"/>
  <c r="J73" i="85" s="1"/>
  <c r="N72" i="85"/>
  <c r="O72" i="85" s="1"/>
  <c r="I72" i="85"/>
  <c r="J72" i="85" s="1"/>
  <c r="N71" i="85"/>
  <c r="O71" i="85" s="1"/>
  <c r="I71" i="85"/>
  <c r="J71" i="85" s="1"/>
  <c r="N70" i="85"/>
  <c r="O70" i="85" s="1"/>
  <c r="I70" i="85"/>
  <c r="J70" i="85" s="1"/>
  <c r="N69" i="85"/>
  <c r="O69" i="85" s="1"/>
  <c r="I69" i="85"/>
  <c r="J69" i="85" s="1"/>
  <c r="N68" i="85"/>
  <c r="O68" i="85" s="1"/>
  <c r="I68" i="85"/>
  <c r="J68" i="85" s="1"/>
  <c r="N67" i="85"/>
  <c r="O67" i="85" s="1"/>
  <c r="I67" i="85"/>
  <c r="J67" i="85" s="1"/>
  <c r="N66" i="85"/>
  <c r="O66" i="85" s="1"/>
  <c r="I66" i="85"/>
  <c r="J66" i="85" s="1"/>
  <c r="D66" i="85"/>
  <c r="D67" i="85" s="1"/>
  <c r="D68" i="85" s="1"/>
  <c r="D69" i="85" s="1"/>
  <c r="D70" i="85" s="1"/>
  <c r="D71" i="85" s="1"/>
  <c r="D72" i="85" s="1"/>
  <c r="D73" i="85" s="1"/>
  <c r="D74" i="85" s="1"/>
  <c r="N65" i="85"/>
  <c r="I65" i="85"/>
  <c r="O64" i="85"/>
  <c r="M64" i="85"/>
  <c r="L64" i="85"/>
  <c r="I64" i="85"/>
  <c r="N64" i="85" s="1"/>
  <c r="F64" i="85"/>
  <c r="N60" i="85"/>
  <c r="O60" i="85" s="1"/>
  <c r="I60" i="85"/>
  <c r="J60" i="85" s="1"/>
  <c r="N59" i="85"/>
  <c r="O59" i="85" s="1"/>
  <c r="I59" i="85"/>
  <c r="J59" i="85" s="1"/>
  <c r="N58" i="85"/>
  <c r="O58" i="85" s="1"/>
  <c r="I58" i="85"/>
  <c r="J58" i="85" s="1"/>
  <c r="N57" i="85"/>
  <c r="O57" i="85" s="1"/>
  <c r="I57" i="85"/>
  <c r="J57" i="85" s="1"/>
  <c r="N56" i="85"/>
  <c r="I56" i="85"/>
  <c r="J56" i="85" s="1"/>
  <c r="N55" i="85"/>
  <c r="O55" i="85" s="1"/>
  <c r="I55" i="85"/>
  <c r="J55" i="85" s="1"/>
  <c r="N54" i="85"/>
  <c r="O54" i="85" s="1"/>
  <c r="I54" i="85"/>
  <c r="J54" i="85" s="1"/>
  <c r="N53" i="85"/>
  <c r="O53" i="85" s="1"/>
  <c r="I53" i="85"/>
  <c r="J53" i="85" s="1"/>
  <c r="N52" i="85"/>
  <c r="O52" i="85" s="1"/>
  <c r="I52" i="85"/>
  <c r="J52" i="85" s="1"/>
  <c r="D52" i="85"/>
  <c r="D53" i="85" s="1"/>
  <c r="D54" i="85" s="1"/>
  <c r="D55" i="85" s="1"/>
  <c r="D56" i="85" s="1"/>
  <c r="D57" i="85" s="1"/>
  <c r="D58" i="85" s="1"/>
  <c r="D59" i="85" s="1"/>
  <c r="D60" i="85" s="1"/>
  <c r="N51" i="85"/>
  <c r="O51" i="85" s="1"/>
  <c r="I51" i="85"/>
  <c r="O50" i="85"/>
  <c r="M50" i="85"/>
  <c r="L50" i="85"/>
  <c r="I50" i="85"/>
  <c r="N50" i="85" s="1"/>
  <c r="F50" i="85"/>
  <c r="N46" i="85"/>
  <c r="O46" i="85" s="1"/>
  <c r="I46" i="85"/>
  <c r="J46" i="85" s="1"/>
  <c r="N45" i="85"/>
  <c r="O45" i="85" s="1"/>
  <c r="I45" i="85"/>
  <c r="J45" i="85" s="1"/>
  <c r="N44" i="85"/>
  <c r="O44" i="85" s="1"/>
  <c r="I44" i="85"/>
  <c r="J44" i="85" s="1"/>
  <c r="N43" i="85"/>
  <c r="O43" i="85" s="1"/>
  <c r="I43" i="85"/>
  <c r="J43" i="85" s="1"/>
  <c r="N42" i="85"/>
  <c r="O42" i="85" s="1"/>
  <c r="I42" i="85"/>
  <c r="N41" i="85"/>
  <c r="O41" i="85" s="1"/>
  <c r="I41" i="85"/>
  <c r="J41" i="85" s="1"/>
  <c r="N40" i="85"/>
  <c r="I40" i="85"/>
  <c r="J40" i="85" s="1"/>
  <c r="N39" i="85"/>
  <c r="O39" i="85" s="1"/>
  <c r="I39" i="85"/>
  <c r="J39" i="85" s="1"/>
  <c r="N38" i="85"/>
  <c r="O38" i="85" s="1"/>
  <c r="I38" i="85"/>
  <c r="J38" i="85" s="1"/>
  <c r="D38" i="85"/>
  <c r="D39" i="85" s="1"/>
  <c r="D40" i="85" s="1"/>
  <c r="D41" i="85" s="1"/>
  <c r="D42" i="85" s="1"/>
  <c r="D43" i="85" s="1"/>
  <c r="D44" i="85" s="1"/>
  <c r="D45" i="85" s="1"/>
  <c r="D46" i="85" s="1"/>
  <c r="N37" i="85"/>
  <c r="O37" i="85" s="1"/>
  <c r="I37" i="85"/>
  <c r="J37" i="85" s="1"/>
  <c r="O36" i="85"/>
  <c r="M36" i="85"/>
  <c r="L36" i="85"/>
  <c r="I36" i="85"/>
  <c r="N36" i="85" s="1"/>
  <c r="F36" i="85"/>
  <c r="N32" i="85"/>
  <c r="O32" i="85" s="1"/>
  <c r="I32" i="85"/>
  <c r="J32" i="85" s="1"/>
  <c r="N31" i="85"/>
  <c r="O31" i="85" s="1"/>
  <c r="I31" i="85"/>
  <c r="J31" i="85" s="1"/>
  <c r="N30" i="85"/>
  <c r="O30" i="85" s="1"/>
  <c r="I30" i="85"/>
  <c r="J30" i="85" s="1"/>
  <c r="N29" i="85"/>
  <c r="O29" i="85" s="1"/>
  <c r="I29" i="85"/>
  <c r="J29" i="85" s="1"/>
  <c r="N28" i="85"/>
  <c r="O28" i="85" s="1"/>
  <c r="I28" i="85"/>
  <c r="J28" i="85" s="1"/>
  <c r="N27" i="85"/>
  <c r="O27" i="85" s="1"/>
  <c r="I27" i="85"/>
  <c r="J27" i="85" s="1"/>
  <c r="N26" i="85"/>
  <c r="O26" i="85" s="1"/>
  <c r="I26" i="85"/>
  <c r="N25" i="85"/>
  <c r="O25" i="85" s="1"/>
  <c r="I25" i="85"/>
  <c r="J25" i="85" s="1"/>
  <c r="N24" i="85"/>
  <c r="O24" i="85" s="1"/>
  <c r="I24" i="85"/>
  <c r="J24" i="85" s="1"/>
  <c r="D24" i="85"/>
  <c r="D25" i="85" s="1"/>
  <c r="D26" i="85" s="1"/>
  <c r="D27" i="85" s="1"/>
  <c r="D28" i="85" s="1"/>
  <c r="D29" i="85" s="1"/>
  <c r="D30" i="85" s="1"/>
  <c r="D31" i="85" s="1"/>
  <c r="D32" i="85" s="1"/>
  <c r="N23" i="85"/>
  <c r="O23" i="85" s="1"/>
  <c r="I23" i="85"/>
  <c r="J23" i="85" s="1"/>
  <c r="O22" i="85"/>
  <c r="M22" i="85"/>
  <c r="L22" i="85"/>
  <c r="I22" i="85"/>
  <c r="N22" i="85" s="1"/>
  <c r="F22" i="85"/>
  <c r="N18" i="85"/>
  <c r="O18" i="85" s="1"/>
  <c r="I18" i="85"/>
  <c r="J18" i="85" s="1"/>
  <c r="N17" i="85"/>
  <c r="O17" i="85" s="1"/>
  <c r="I17" i="85"/>
  <c r="J17" i="85" s="1"/>
  <c r="N16" i="85"/>
  <c r="O16" i="85" s="1"/>
  <c r="I16" i="85"/>
  <c r="J16" i="85" s="1"/>
  <c r="N15" i="85"/>
  <c r="O15" i="85" s="1"/>
  <c r="I15" i="85"/>
  <c r="J15" i="85" s="1"/>
  <c r="N14" i="85"/>
  <c r="O14" i="85" s="1"/>
  <c r="I14" i="85"/>
  <c r="J14" i="85" s="1"/>
  <c r="N13" i="85"/>
  <c r="O13" i="85" s="1"/>
  <c r="I13" i="85"/>
  <c r="J13" i="85" s="1"/>
  <c r="N12" i="85"/>
  <c r="O12" i="85" s="1"/>
  <c r="I12" i="85"/>
  <c r="J12" i="85" s="1"/>
  <c r="N11" i="85"/>
  <c r="O11" i="85" s="1"/>
  <c r="I11" i="85"/>
  <c r="J11" i="85" s="1"/>
  <c r="N10" i="85"/>
  <c r="O10" i="85" s="1"/>
  <c r="I10" i="85"/>
  <c r="J10" i="85" s="1"/>
  <c r="D10" i="85"/>
  <c r="D11" i="85" s="1"/>
  <c r="D12" i="85" s="1"/>
  <c r="D13" i="85" s="1"/>
  <c r="D14" i="85" s="1"/>
  <c r="D15" i="85" s="1"/>
  <c r="D16" i="85" s="1"/>
  <c r="D17" i="85" s="1"/>
  <c r="D18" i="85" s="1"/>
  <c r="N9" i="85"/>
  <c r="I9" i="85"/>
  <c r="O8" i="85"/>
  <c r="M8" i="85"/>
  <c r="L8" i="85"/>
  <c r="I8" i="85"/>
  <c r="N8" i="85" s="1"/>
  <c r="F8" i="85"/>
  <c r="L21" i="85"/>
  <c r="L35" i="85" s="1"/>
  <c r="L49" i="85" s="1"/>
  <c r="L63" i="85" s="1"/>
  <c r="G21" i="85"/>
  <c r="G35" i="85" s="1"/>
  <c r="G49" i="85" s="1"/>
  <c r="G63" i="85" s="1"/>
  <c r="N74" i="84"/>
  <c r="O74" i="84" s="1"/>
  <c r="I74" i="84"/>
  <c r="J74" i="84" s="1"/>
  <c r="N73" i="84"/>
  <c r="O73" i="84" s="1"/>
  <c r="I73" i="84"/>
  <c r="J73" i="84" s="1"/>
  <c r="N72" i="84"/>
  <c r="O72" i="84" s="1"/>
  <c r="I72" i="84"/>
  <c r="J72" i="84" s="1"/>
  <c r="N71" i="84"/>
  <c r="O71" i="84" s="1"/>
  <c r="I71" i="84"/>
  <c r="J71" i="84" s="1"/>
  <c r="N70" i="84"/>
  <c r="O70" i="84" s="1"/>
  <c r="I70" i="84"/>
  <c r="J70" i="84" s="1"/>
  <c r="N69" i="84"/>
  <c r="O69" i="84" s="1"/>
  <c r="I69" i="84"/>
  <c r="J69" i="84" s="1"/>
  <c r="N68" i="84"/>
  <c r="O68" i="84" s="1"/>
  <c r="I68" i="84"/>
  <c r="J68" i="84" s="1"/>
  <c r="N67" i="84"/>
  <c r="O67" i="84" s="1"/>
  <c r="I67" i="84"/>
  <c r="J67" i="84" s="1"/>
  <c r="N66" i="84"/>
  <c r="O66" i="84" s="1"/>
  <c r="I66" i="84"/>
  <c r="J66" i="84" s="1"/>
  <c r="D66" i="84"/>
  <c r="D67" i="84" s="1"/>
  <c r="D68" i="84" s="1"/>
  <c r="D69" i="84" s="1"/>
  <c r="D70" i="84" s="1"/>
  <c r="D71" i="84" s="1"/>
  <c r="D72" i="84" s="1"/>
  <c r="D73" i="84" s="1"/>
  <c r="D74" i="84" s="1"/>
  <c r="N65" i="84"/>
  <c r="I65" i="84"/>
  <c r="O64" i="84"/>
  <c r="M64" i="84"/>
  <c r="L64" i="84"/>
  <c r="I64" i="84"/>
  <c r="N64" i="84" s="1"/>
  <c r="F64" i="84"/>
  <c r="N60" i="84"/>
  <c r="O60" i="84" s="1"/>
  <c r="I60" i="84"/>
  <c r="J60" i="84" s="1"/>
  <c r="N59" i="84"/>
  <c r="O59" i="84" s="1"/>
  <c r="I59" i="84"/>
  <c r="J59" i="84" s="1"/>
  <c r="N58" i="84"/>
  <c r="O58" i="84" s="1"/>
  <c r="I58" i="84"/>
  <c r="J58" i="84" s="1"/>
  <c r="N57" i="84"/>
  <c r="O57" i="84" s="1"/>
  <c r="I57" i="84"/>
  <c r="J57" i="84" s="1"/>
  <c r="N56" i="84"/>
  <c r="O56" i="84" s="1"/>
  <c r="I56" i="84"/>
  <c r="J56" i="84" s="1"/>
  <c r="N55" i="84"/>
  <c r="O55" i="84" s="1"/>
  <c r="I55" i="84"/>
  <c r="J55" i="84" s="1"/>
  <c r="N54" i="84"/>
  <c r="O54" i="84" s="1"/>
  <c r="I54" i="84"/>
  <c r="J54" i="84" s="1"/>
  <c r="N53" i="84"/>
  <c r="O53" i="84" s="1"/>
  <c r="I53" i="84"/>
  <c r="J53" i="84" s="1"/>
  <c r="N52" i="84"/>
  <c r="O52" i="84" s="1"/>
  <c r="I52" i="84"/>
  <c r="J52" i="84" s="1"/>
  <c r="D52" i="84"/>
  <c r="D53" i="84" s="1"/>
  <c r="D54" i="84" s="1"/>
  <c r="D55" i="84" s="1"/>
  <c r="D56" i="84" s="1"/>
  <c r="D57" i="84" s="1"/>
  <c r="D58" i="84" s="1"/>
  <c r="D59" i="84" s="1"/>
  <c r="D60" i="84" s="1"/>
  <c r="N51" i="84"/>
  <c r="O51" i="84" s="1"/>
  <c r="I51" i="84"/>
  <c r="O50" i="84"/>
  <c r="M50" i="84"/>
  <c r="L50" i="84"/>
  <c r="I50" i="84"/>
  <c r="N50" i="84" s="1"/>
  <c r="F50" i="84"/>
  <c r="N46" i="84"/>
  <c r="O46" i="84" s="1"/>
  <c r="I46" i="84"/>
  <c r="J46" i="84" s="1"/>
  <c r="N45" i="84"/>
  <c r="O45" i="84" s="1"/>
  <c r="I45" i="84"/>
  <c r="J45" i="84" s="1"/>
  <c r="N44" i="84"/>
  <c r="O44" i="84" s="1"/>
  <c r="I44" i="84"/>
  <c r="J44" i="84" s="1"/>
  <c r="N43" i="84"/>
  <c r="O43" i="84" s="1"/>
  <c r="I43" i="84"/>
  <c r="J43" i="84" s="1"/>
  <c r="N42" i="84"/>
  <c r="O42" i="84" s="1"/>
  <c r="I42" i="84"/>
  <c r="J42" i="84" s="1"/>
  <c r="N41" i="84"/>
  <c r="O41" i="84" s="1"/>
  <c r="I41" i="84"/>
  <c r="J41" i="84" s="1"/>
  <c r="N40" i="84"/>
  <c r="I40" i="84"/>
  <c r="J40" i="84" s="1"/>
  <c r="N39" i="84"/>
  <c r="O39" i="84" s="1"/>
  <c r="I39" i="84"/>
  <c r="J39" i="84" s="1"/>
  <c r="N38" i="84"/>
  <c r="O38" i="84" s="1"/>
  <c r="I38" i="84"/>
  <c r="J38" i="84" s="1"/>
  <c r="D38" i="84"/>
  <c r="D39" i="84" s="1"/>
  <c r="D40" i="84" s="1"/>
  <c r="D41" i="84" s="1"/>
  <c r="D42" i="84" s="1"/>
  <c r="D43" i="84" s="1"/>
  <c r="D44" i="84" s="1"/>
  <c r="D45" i="84" s="1"/>
  <c r="D46" i="84" s="1"/>
  <c r="N37" i="84"/>
  <c r="O37" i="84" s="1"/>
  <c r="I37" i="84"/>
  <c r="J37" i="84" s="1"/>
  <c r="O36" i="84"/>
  <c r="M36" i="84"/>
  <c r="L36" i="84"/>
  <c r="I36" i="84"/>
  <c r="N36" i="84" s="1"/>
  <c r="F36" i="84"/>
  <c r="N32" i="84"/>
  <c r="O32" i="84" s="1"/>
  <c r="N31" i="84"/>
  <c r="O31" i="84" s="1"/>
  <c r="N30" i="84"/>
  <c r="O30" i="84" s="1"/>
  <c r="N29" i="84"/>
  <c r="O29" i="84" s="1"/>
  <c r="N28" i="84"/>
  <c r="O28" i="84" s="1"/>
  <c r="N27" i="84"/>
  <c r="O27" i="84" s="1"/>
  <c r="N26" i="84"/>
  <c r="O26" i="84" s="1"/>
  <c r="N25" i="84"/>
  <c r="O25" i="84" s="1"/>
  <c r="N24" i="84"/>
  <c r="D24" i="84"/>
  <c r="D25" i="84" s="1"/>
  <c r="D26" i="84" s="1"/>
  <c r="D27" i="84" s="1"/>
  <c r="D28" i="84" s="1"/>
  <c r="D29" i="84" s="1"/>
  <c r="D30" i="84" s="1"/>
  <c r="D31" i="84" s="1"/>
  <c r="D32" i="84" s="1"/>
  <c r="N23" i="84"/>
  <c r="O23" i="84" s="1"/>
  <c r="O22" i="84"/>
  <c r="M22" i="84"/>
  <c r="L22" i="84"/>
  <c r="I22" i="84"/>
  <c r="N22" i="84" s="1"/>
  <c r="F22" i="84"/>
  <c r="N18" i="84"/>
  <c r="O18" i="84" s="1"/>
  <c r="I18" i="84"/>
  <c r="J18" i="84" s="1"/>
  <c r="N17" i="84"/>
  <c r="O17" i="84" s="1"/>
  <c r="I17" i="84"/>
  <c r="J17" i="84" s="1"/>
  <c r="N16" i="84"/>
  <c r="O16" i="84" s="1"/>
  <c r="I16" i="84"/>
  <c r="J16" i="84" s="1"/>
  <c r="N15" i="84"/>
  <c r="O15" i="84" s="1"/>
  <c r="I15" i="84"/>
  <c r="J15" i="84" s="1"/>
  <c r="N14" i="84"/>
  <c r="O14" i="84" s="1"/>
  <c r="I14" i="84"/>
  <c r="J14" i="84" s="1"/>
  <c r="N13" i="84"/>
  <c r="O13" i="84" s="1"/>
  <c r="I13" i="84"/>
  <c r="J13" i="84" s="1"/>
  <c r="N12" i="84"/>
  <c r="O12" i="84" s="1"/>
  <c r="I12" i="84"/>
  <c r="J12" i="84" s="1"/>
  <c r="N11" i="84"/>
  <c r="O11" i="84" s="1"/>
  <c r="I11" i="84"/>
  <c r="J11" i="84" s="1"/>
  <c r="N10" i="84"/>
  <c r="O10" i="84" s="1"/>
  <c r="I10" i="84"/>
  <c r="D10" i="84"/>
  <c r="D11" i="84" s="1"/>
  <c r="D12" i="84" s="1"/>
  <c r="D13" i="84" s="1"/>
  <c r="D14" i="84" s="1"/>
  <c r="D15" i="84" s="1"/>
  <c r="D16" i="84" s="1"/>
  <c r="D17" i="84" s="1"/>
  <c r="D18" i="84" s="1"/>
  <c r="I9" i="84"/>
  <c r="J9" i="84" s="1"/>
  <c r="O8" i="84"/>
  <c r="M8" i="84"/>
  <c r="L8" i="84"/>
  <c r="I8" i="84"/>
  <c r="N8" i="84" s="1"/>
  <c r="F8" i="84"/>
  <c r="L21" i="84"/>
  <c r="L35" i="84" s="1"/>
  <c r="L49" i="84" s="1"/>
  <c r="L63" i="84" s="1"/>
  <c r="L77" i="84" s="1"/>
  <c r="G21" i="84"/>
  <c r="G35" i="84" s="1"/>
  <c r="G49" i="84" s="1"/>
  <c r="G63" i="84" s="1"/>
  <c r="G77" i="84" s="1"/>
  <c r="N74" i="83"/>
  <c r="O74" i="83" s="1"/>
  <c r="I74" i="83"/>
  <c r="J74" i="83" s="1"/>
  <c r="N73" i="83"/>
  <c r="O73" i="83" s="1"/>
  <c r="I73" i="83"/>
  <c r="J73" i="83" s="1"/>
  <c r="N72" i="83"/>
  <c r="O72" i="83" s="1"/>
  <c r="I72" i="83"/>
  <c r="J72" i="83" s="1"/>
  <c r="N71" i="83"/>
  <c r="O71" i="83" s="1"/>
  <c r="I71" i="83"/>
  <c r="J71" i="83" s="1"/>
  <c r="N70" i="83"/>
  <c r="O70" i="83" s="1"/>
  <c r="I70" i="83"/>
  <c r="J70" i="83" s="1"/>
  <c r="N69" i="83"/>
  <c r="O69" i="83" s="1"/>
  <c r="I69" i="83"/>
  <c r="J69" i="83" s="1"/>
  <c r="N68" i="83"/>
  <c r="O68" i="83" s="1"/>
  <c r="I68" i="83"/>
  <c r="J68" i="83" s="1"/>
  <c r="N67" i="83"/>
  <c r="O67" i="83" s="1"/>
  <c r="I67" i="83"/>
  <c r="J67" i="83" s="1"/>
  <c r="N66" i="83"/>
  <c r="O66" i="83" s="1"/>
  <c r="I66" i="83"/>
  <c r="J66" i="83" s="1"/>
  <c r="D66" i="83"/>
  <c r="D67" i="83" s="1"/>
  <c r="D68" i="83" s="1"/>
  <c r="D69" i="83" s="1"/>
  <c r="D70" i="83" s="1"/>
  <c r="D71" i="83" s="1"/>
  <c r="D72" i="83" s="1"/>
  <c r="D73" i="83" s="1"/>
  <c r="D74" i="83" s="1"/>
  <c r="N65" i="83"/>
  <c r="I65" i="83"/>
  <c r="O64" i="83"/>
  <c r="M64" i="83"/>
  <c r="L64" i="83"/>
  <c r="I64" i="83"/>
  <c r="N64" i="83" s="1"/>
  <c r="F64" i="83"/>
  <c r="N60" i="83"/>
  <c r="O60" i="83" s="1"/>
  <c r="I60" i="83"/>
  <c r="J60" i="83" s="1"/>
  <c r="N59" i="83"/>
  <c r="O59" i="83" s="1"/>
  <c r="I59" i="83"/>
  <c r="J59" i="83" s="1"/>
  <c r="N58" i="83"/>
  <c r="O58" i="83" s="1"/>
  <c r="I58" i="83"/>
  <c r="J58" i="83" s="1"/>
  <c r="N57" i="83"/>
  <c r="O57" i="83" s="1"/>
  <c r="I57" i="83"/>
  <c r="J57" i="83" s="1"/>
  <c r="N56" i="83"/>
  <c r="I56" i="83"/>
  <c r="J56" i="83" s="1"/>
  <c r="N55" i="83"/>
  <c r="O55" i="83" s="1"/>
  <c r="I55" i="83"/>
  <c r="J55" i="83" s="1"/>
  <c r="N54" i="83"/>
  <c r="O54" i="83" s="1"/>
  <c r="I54" i="83"/>
  <c r="J54" i="83" s="1"/>
  <c r="N53" i="83"/>
  <c r="O53" i="83" s="1"/>
  <c r="I53" i="83"/>
  <c r="J53" i="83" s="1"/>
  <c r="N52" i="83"/>
  <c r="O52" i="83" s="1"/>
  <c r="I52" i="83"/>
  <c r="J52" i="83" s="1"/>
  <c r="D52" i="83"/>
  <c r="D53" i="83" s="1"/>
  <c r="D54" i="83" s="1"/>
  <c r="D55" i="83" s="1"/>
  <c r="D56" i="83" s="1"/>
  <c r="D57" i="83" s="1"/>
  <c r="D58" i="83" s="1"/>
  <c r="D59" i="83" s="1"/>
  <c r="D60" i="83" s="1"/>
  <c r="N51" i="83"/>
  <c r="O51" i="83" s="1"/>
  <c r="I51" i="83"/>
  <c r="O50" i="83"/>
  <c r="M50" i="83"/>
  <c r="L50" i="83"/>
  <c r="I50" i="83"/>
  <c r="N50" i="83" s="1"/>
  <c r="F50" i="83"/>
  <c r="N46" i="83"/>
  <c r="O46" i="83" s="1"/>
  <c r="I46" i="83"/>
  <c r="J46" i="83" s="1"/>
  <c r="N45" i="83"/>
  <c r="O45" i="83" s="1"/>
  <c r="I45" i="83"/>
  <c r="J45" i="83" s="1"/>
  <c r="N44" i="83"/>
  <c r="O44" i="83" s="1"/>
  <c r="I44" i="83"/>
  <c r="J44" i="83" s="1"/>
  <c r="N43" i="83"/>
  <c r="O43" i="83" s="1"/>
  <c r="I43" i="83"/>
  <c r="J43" i="83" s="1"/>
  <c r="N42" i="83"/>
  <c r="O42" i="83" s="1"/>
  <c r="I42" i="83"/>
  <c r="N41" i="83"/>
  <c r="O41" i="83" s="1"/>
  <c r="I41" i="83"/>
  <c r="J41" i="83" s="1"/>
  <c r="N40" i="83"/>
  <c r="O40" i="83" s="1"/>
  <c r="I40" i="83"/>
  <c r="J40" i="83" s="1"/>
  <c r="N39" i="83"/>
  <c r="O39" i="83" s="1"/>
  <c r="I39" i="83"/>
  <c r="J39" i="83" s="1"/>
  <c r="N38" i="83"/>
  <c r="O38" i="83" s="1"/>
  <c r="I38" i="83"/>
  <c r="J38" i="83" s="1"/>
  <c r="D38" i="83"/>
  <c r="D39" i="83" s="1"/>
  <c r="D40" i="83" s="1"/>
  <c r="D41" i="83" s="1"/>
  <c r="D42" i="83" s="1"/>
  <c r="D43" i="83" s="1"/>
  <c r="D44" i="83" s="1"/>
  <c r="D45" i="83" s="1"/>
  <c r="D46" i="83" s="1"/>
  <c r="N37" i="83"/>
  <c r="O37" i="83" s="1"/>
  <c r="I37" i="83"/>
  <c r="J37" i="83" s="1"/>
  <c r="O36" i="83"/>
  <c r="M36" i="83"/>
  <c r="L36" i="83"/>
  <c r="I36" i="83"/>
  <c r="N36" i="83" s="1"/>
  <c r="F36" i="83"/>
  <c r="N32" i="83"/>
  <c r="O32" i="83" s="1"/>
  <c r="I32" i="83"/>
  <c r="J32" i="83" s="1"/>
  <c r="N31" i="83"/>
  <c r="O31" i="83" s="1"/>
  <c r="I31" i="83"/>
  <c r="J31" i="83" s="1"/>
  <c r="N30" i="83"/>
  <c r="O30" i="83" s="1"/>
  <c r="I30" i="83"/>
  <c r="J30" i="83" s="1"/>
  <c r="N29" i="83"/>
  <c r="O29" i="83" s="1"/>
  <c r="I29" i="83"/>
  <c r="J29" i="83" s="1"/>
  <c r="N28" i="83"/>
  <c r="O28" i="83" s="1"/>
  <c r="I28" i="83"/>
  <c r="J28" i="83" s="1"/>
  <c r="N27" i="83"/>
  <c r="O27" i="83" s="1"/>
  <c r="I27" i="83"/>
  <c r="J27" i="83" s="1"/>
  <c r="N26" i="83"/>
  <c r="O26" i="83" s="1"/>
  <c r="I26" i="83"/>
  <c r="J26" i="83" s="1"/>
  <c r="N25" i="83"/>
  <c r="O25" i="83" s="1"/>
  <c r="I25" i="83"/>
  <c r="J25" i="83" s="1"/>
  <c r="N24" i="83"/>
  <c r="I24" i="83"/>
  <c r="D24" i="83"/>
  <c r="D25" i="83" s="1"/>
  <c r="D26" i="83" s="1"/>
  <c r="D27" i="83" s="1"/>
  <c r="D28" i="83" s="1"/>
  <c r="D29" i="83" s="1"/>
  <c r="D30" i="83" s="1"/>
  <c r="D31" i="83" s="1"/>
  <c r="D32" i="83" s="1"/>
  <c r="N23" i="83"/>
  <c r="O23" i="83" s="1"/>
  <c r="I23" i="83"/>
  <c r="J23" i="83" s="1"/>
  <c r="O22" i="83"/>
  <c r="M22" i="83"/>
  <c r="L22" i="83"/>
  <c r="I22" i="83"/>
  <c r="N22" i="83" s="1"/>
  <c r="F22" i="83"/>
  <c r="N18" i="83"/>
  <c r="O18" i="83" s="1"/>
  <c r="I18" i="83"/>
  <c r="J18" i="83" s="1"/>
  <c r="N17" i="83"/>
  <c r="O17" i="83" s="1"/>
  <c r="I17" i="83"/>
  <c r="J17" i="83" s="1"/>
  <c r="N16" i="83"/>
  <c r="O16" i="83" s="1"/>
  <c r="I16" i="83"/>
  <c r="J16" i="83" s="1"/>
  <c r="N15" i="83"/>
  <c r="O15" i="83" s="1"/>
  <c r="I15" i="83"/>
  <c r="J15" i="83" s="1"/>
  <c r="N14" i="83"/>
  <c r="O14" i="83" s="1"/>
  <c r="I14" i="83"/>
  <c r="J14" i="83" s="1"/>
  <c r="N13" i="83"/>
  <c r="O13" i="83" s="1"/>
  <c r="I13" i="83"/>
  <c r="J13" i="83" s="1"/>
  <c r="N12" i="83"/>
  <c r="O12" i="83" s="1"/>
  <c r="I12" i="83"/>
  <c r="J12" i="83" s="1"/>
  <c r="N11" i="83"/>
  <c r="O11" i="83" s="1"/>
  <c r="I11" i="83"/>
  <c r="J11" i="83" s="1"/>
  <c r="N10" i="83"/>
  <c r="O10" i="83" s="1"/>
  <c r="I10" i="83"/>
  <c r="D10" i="83"/>
  <c r="D11" i="83" s="1"/>
  <c r="D12" i="83" s="1"/>
  <c r="D13" i="83" s="1"/>
  <c r="D14" i="83" s="1"/>
  <c r="D15" i="83" s="1"/>
  <c r="D16" i="83" s="1"/>
  <c r="D17" i="83" s="1"/>
  <c r="D18" i="83" s="1"/>
  <c r="N9" i="83"/>
  <c r="J9" i="83"/>
  <c r="O8" i="83"/>
  <c r="M8" i="83"/>
  <c r="L8" i="83"/>
  <c r="I8" i="83"/>
  <c r="N8" i="83" s="1"/>
  <c r="F8" i="83"/>
  <c r="L21" i="83"/>
  <c r="L35" i="83" s="1"/>
  <c r="L49" i="83" s="1"/>
  <c r="L63" i="83" s="1"/>
  <c r="L77" i="83" s="1"/>
  <c r="G21" i="83"/>
  <c r="G35" i="83" s="1"/>
  <c r="G49" i="83" s="1"/>
  <c r="G63" i="83" s="1"/>
  <c r="G77" i="83" s="1"/>
  <c r="N74" i="82"/>
  <c r="O74" i="82" s="1"/>
  <c r="I74" i="82"/>
  <c r="J74" i="82" s="1"/>
  <c r="N73" i="82"/>
  <c r="O73" i="82" s="1"/>
  <c r="I73" i="82"/>
  <c r="J73" i="82" s="1"/>
  <c r="N72" i="82"/>
  <c r="O72" i="82" s="1"/>
  <c r="I72" i="82"/>
  <c r="J72" i="82" s="1"/>
  <c r="N71" i="82"/>
  <c r="O71" i="82" s="1"/>
  <c r="I71" i="82"/>
  <c r="J71" i="82" s="1"/>
  <c r="N70" i="82"/>
  <c r="O70" i="82" s="1"/>
  <c r="I70" i="82"/>
  <c r="J70" i="82" s="1"/>
  <c r="N69" i="82"/>
  <c r="O69" i="82" s="1"/>
  <c r="I69" i="82"/>
  <c r="J69" i="82" s="1"/>
  <c r="N68" i="82"/>
  <c r="O68" i="82" s="1"/>
  <c r="I68" i="82"/>
  <c r="J68" i="82" s="1"/>
  <c r="N67" i="82"/>
  <c r="O67" i="82" s="1"/>
  <c r="I67" i="82"/>
  <c r="J67" i="82" s="1"/>
  <c r="N66" i="82"/>
  <c r="I66" i="82"/>
  <c r="J66" i="82" s="1"/>
  <c r="D66" i="82"/>
  <c r="D67" i="82" s="1"/>
  <c r="D68" i="82" s="1"/>
  <c r="D69" i="82" s="1"/>
  <c r="D70" i="82" s="1"/>
  <c r="D71" i="82" s="1"/>
  <c r="D72" i="82" s="1"/>
  <c r="D73" i="82" s="1"/>
  <c r="D74" i="82" s="1"/>
  <c r="N65" i="82"/>
  <c r="O65" i="82" s="1"/>
  <c r="I65" i="82"/>
  <c r="O64" i="82"/>
  <c r="M64" i="82"/>
  <c r="L64" i="82"/>
  <c r="I64" i="82"/>
  <c r="N64" i="82" s="1"/>
  <c r="F64" i="82"/>
  <c r="N60" i="82"/>
  <c r="O60" i="82" s="1"/>
  <c r="I60" i="82"/>
  <c r="J60" i="82" s="1"/>
  <c r="N59" i="82"/>
  <c r="O59" i="82" s="1"/>
  <c r="I59" i="82"/>
  <c r="J59" i="82" s="1"/>
  <c r="N58" i="82"/>
  <c r="O58" i="82" s="1"/>
  <c r="I58" i="82"/>
  <c r="J58" i="82" s="1"/>
  <c r="N57" i="82"/>
  <c r="O57" i="82" s="1"/>
  <c r="I57" i="82"/>
  <c r="J57" i="82" s="1"/>
  <c r="N56" i="82"/>
  <c r="I56" i="82"/>
  <c r="J56" i="82" s="1"/>
  <c r="N55" i="82"/>
  <c r="O55" i="82" s="1"/>
  <c r="I55" i="82"/>
  <c r="J55" i="82" s="1"/>
  <c r="N54" i="82"/>
  <c r="O54" i="82" s="1"/>
  <c r="I54" i="82"/>
  <c r="J54" i="82" s="1"/>
  <c r="N53" i="82"/>
  <c r="O53" i="82" s="1"/>
  <c r="I53" i="82"/>
  <c r="J53" i="82" s="1"/>
  <c r="N52" i="82"/>
  <c r="O52" i="82" s="1"/>
  <c r="I52" i="82"/>
  <c r="D52" i="82"/>
  <c r="D53" i="82" s="1"/>
  <c r="D54" i="82" s="1"/>
  <c r="D55" i="82" s="1"/>
  <c r="D56" i="82" s="1"/>
  <c r="D57" i="82" s="1"/>
  <c r="D58" i="82" s="1"/>
  <c r="D59" i="82" s="1"/>
  <c r="D60" i="82" s="1"/>
  <c r="N51" i="82"/>
  <c r="O51" i="82" s="1"/>
  <c r="I51" i="82"/>
  <c r="J51" i="82" s="1"/>
  <c r="O50" i="82"/>
  <c r="M50" i="82"/>
  <c r="L50" i="82"/>
  <c r="I50" i="82"/>
  <c r="N50" i="82" s="1"/>
  <c r="F50" i="82"/>
  <c r="N46" i="82"/>
  <c r="O46" i="82" s="1"/>
  <c r="I46" i="82"/>
  <c r="J46" i="82" s="1"/>
  <c r="N45" i="82"/>
  <c r="O45" i="82" s="1"/>
  <c r="I45" i="82"/>
  <c r="J45" i="82" s="1"/>
  <c r="N44" i="82"/>
  <c r="O44" i="82" s="1"/>
  <c r="I44" i="82"/>
  <c r="J44" i="82" s="1"/>
  <c r="N43" i="82"/>
  <c r="O43" i="82" s="1"/>
  <c r="I43" i="82"/>
  <c r="J43" i="82" s="1"/>
  <c r="N42" i="82"/>
  <c r="O42" i="82" s="1"/>
  <c r="I42" i="82"/>
  <c r="N41" i="82"/>
  <c r="O41" i="82" s="1"/>
  <c r="I41" i="82"/>
  <c r="J41" i="82" s="1"/>
  <c r="N40" i="82"/>
  <c r="O40" i="82" s="1"/>
  <c r="I40" i="82"/>
  <c r="J40" i="82" s="1"/>
  <c r="N39" i="82"/>
  <c r="O39" i="82" s="1"/>
  <c r="I39" i="82"/>
  <c r="J39" i="82" s="1"/>
  <c r="N38" i="82"/>
  <c r="O38" i="82" s="1"/>
  <c r="I38" i="82"/>
  <c r="J38" i="82" s="1"/>
  <c r="D38" i="82"/>
  <c r="D39" i="82" s="1"/>
  <c r="D40" i="82" s="1"/>
  <c r="D41" i="82" s="1"/>
  <c r="D42" i="82" s="1"/>
  <c r="D43" i="82" s="1"/>
  <c r="D44" i="82" s="1"/>
  <c r="D45" i="82" s="1"/>
  <c r="D46" i="82" s="1"/>
  <c r="N37" i="82"/>
  <c r="I37" i="82"/>
  <c r="J37" i="82" s="1"/>
  <c r="O36" i="82"/>
  <c r="M36" i="82"/>
  <c r="L36" i="82"/>
  <c r="I36" i="82"/>
  <c r="N36" i="82" s="1"/>
  <c r="F36" i="82"/>
  <c r="N32" i="82"/>
  <c r="O32" i="82" s="1"/>
  <c r="I32" i="82"/>
  <c r="J32" i="82" s="1"/>
  <c r="N31" i="82"/>
  <c r="O31" i="82" s="1"/>
  <c r="I31" i="82"/>
  <c r="J31" i="82" s="1"/>
  <c r="N30" i="82"/>
  <c r="O30" i="82" s="1"/>
  <c r="I30" i="82"/>
  <c r="J30" i="82" s="1"/>
  <c r="N29" i="82"/>
  <c r="O29" i="82" s="1"/>
  <c r="I29" i="82"/>
  <c r="J29" i="82" s="1"/>
  <c r="N28" i="82"/>
  <c r="O28" i="82" s="1"/>
  <c r="I28" i="82"/>
  <c r="J28" i="82" s="1"/>
  <c r="N27" i="82"/>
  <c r="O27" i="82" s="1"/>
  <c r="I27" i="82"/>
  <c r="J27" i="82" s="1"/>
  <c r="N26" i="82"/>
  <c r="O26" i="82" s="1"/>
  <c r="I26" i="82"/>
  <c r="J26" i="82" s="1"/>
  <c r="N25" i="82"/>
  <c r="O25" i="82" s="1"/>
  <c r="I25" i="82"/>
  <c r="J25" i="82" s="1"/>
  <c r="N24" i="82"/>
  <c r="O24" i="82" s="1"/>
  <c r="I24" i="82"/>
  <c r="J24" i="82" s="1"/>
  <c r="D24" i="82"/>
  <c r="D25" i="82" s="1"/>
  <c r="D26" i="82" s="1"/>
  <c r="D27" i="82" s="1"/>
  <c r="D28" i="82" s="1"/>
  <c r="D29" i="82" s="1"/>
  <c r="D30" i="82" s="1"/>
  <c r="D31" i="82" s="1"/>
  <c r="D32" i="82" s="1"/>
  <c r="N23" i="82"/>
  <c r="I23" i="82"/>
  <c r="O22" i="82"/>
  <c r="M22" i="82"/>
  <c r="L22" i="82"/>
  <c r="I22" i="82"/>
  <c r="N22" i="82" s="1"/>
  <c r="F22" i="82"/>
  <c r="N18" i="82"/>
  <c r="O18" i="82" s="1"/>
  <c r="I18" i="82"/>
  <c r="J18" i="82" s="1"/>
  <c r="N17" i="82"/>
  <c r="O17" i="82" s="1"/>
  <c r="I17" i="82"/>
  <c r="J17" i="82" s="1"/>
  <c r="N16" i="82"/>
  <c r="O16" i="82" s="1"/>
  <c r="I16" i="82"/>
  <c r="J16" i="82" s="1"/>
  <c r="N15" i="82"/>
  <c r="O15" i="82" s="1"/>
  <c r="I15" i="82"/>
  <c r="J15" i="82" s="1"/>
  <c r="N14" i="82"/>
  <c r="O14" i="82" s="1"/>
  <c r="I14" i="82"/>
  <c r="J14" i="82" s="1"/>
  <c r="N13" i="82"/>
  <c r="O13" i="82" s="1"/>
  <c r="I13" i="82"/>
  <c r="J13" i="82" s="1"/>
  <c r="N12" i="82"/>
  <c r="O12" i="82" s="1"/>
  <c r="I12" i="82"/>
  <c r="J12" i="82" s="1"/>
  <c r="N11" i="82"/>
  <c r="O11" i="82" s="1"/>
  <c r="I11" i="82"/>
  <c r="J11" i="82" s="1"/>
  <c r="N10" i="82"/>
  <c r="I10" i="82"/>
  <c r="J10" i="82" s="1"/>
  <c r="D10" i="82"/>
  <c r="D11" i="82" s="1"/>
  <c r="D12" i="82" s="1"/>
  <c r="D13" i="82" s="1"/>
  <c r="D14" i="82" s="1"/>
  <c r="D15" i="82" s="1"/>
  <c r="D16" i="82" s="1"/>
  <c r="D17" i="82" s="1"/>
  <c r="D18" i="82" s="1"/>
  <c r="N9" i="82"/>
  <c r="O9" i="82" s="1"/>
  <c r="I9" i="82"/>
  <c r="O8" i="82"/>
  <c r="M8" i="82"/>
  <c r="L8" i="82"/>
  <c r="I8" i="82"/>
  <c r="N8" i="82" s="1"/>
  <c r="F8" i="82"/>
  <c r="L21" i="82"/>
  <c r="L35" i="82" s="1"/>
  <c r="L49" i="82" s="1"/>
  <c r="L63" i="82" s="1"/>
  <c r="L77" i="82" s="1"/>
  <c r="L91" i="82" s="1"/>
  <c r="L105" i="82" s="1"/>
  <c r="L119" i="82" s="1"/>
  <c r="L133" i="82" s="1"/>
  <c r="L147" i="82" s="1"/>
  <c r="G21" i="82"/>
  <c r="G35" i="82" s="1"/>
  <c r="G49" i="82" s="1"/>
  <c r="G63" i="82" s="1"/>
  <c r="G77" i="82" s="1"/>
  <c r="G91" i="82" s="1"/>
  <c r="G105" i="82" s="1"/>
  <c r="G119" i="82" s="1"/>
  <c r="G133" i="82" s="1"/>
  <c r="G147" i="82" s="1"/>
  <c r="N80" i="76"/>
  <c r="O80" i="76" s="1"/>
  <c r="I80" i="76"/>
  <c r="J80" i="76" s="1"/>
  <c r="N79" i="76"/>
  <c r="O79" i="76" s="1"/>
  <c r="I79" i="76"/>
  <c r="J79" i="76" s="1"/>
  <c r="N78" i="76"/>
  <c r="O78" i="76" s="1"/>
  <c r="I78" i="76"/>
  <c r="J78" i="76" s="1"/>
  <c r="N77" i="76"/>
  <c r="O77" i="76" s="1"/>
  <c r="I77" i="76"/>
  <c r="J77" i="76" s="1"/>
  <c r="N76" i="76"/>
  <c r="O76" i="76" s="1"/>
  <c r="I76" i="76"/>
  <c r="J76" i="76" s="1"/>
  <c r="N75" i="76"/>
  <c r="O75" i="76" s="1"/>
  <c r="I75" i="76"/>
  <c r="J75" i="76" s="1"/>
  <c r="N74" i="76"/>
  <c r="O74" i="76" s="1"/>
  <c r="I74" i="76"/>
  <c r="J74" i="76" s="1"/>
  <c r="N73" i="76"/>
  <c r="O73" i="76" s="1"/>
  <c r="I73" i="76"/>
  <c r="J73" i="76" s="1"/>
  <c r="N72" i="76"/>
  <c r="I72" i="76"/>
  <c r="D72" i="76"/>
  <c r="D73" i="76" s="1"/>
  <c r="D74" i="76" s="1"/>
  <c r="D75" i="76" s="1"/>
  <c r="D76" i="76" s="1"/>
  <c r="D77" i="76" s="1"/>
  <c r="D78" i="76" s="1"/>
  <c r="D79" i="76" s="1"/>
  <c r="D80" i="76" s="1"/>
  <c r="N71" i="76"/>
  <c r="O71" i="76" s="1"/>
  <c r="I71" i="76"/>
  <c r="J71" i="76" s="1"/>
  <c r="O70" i="76"/>
  <c r="M70" i="76"/>
  <c r="L70" i="76"/>
  <c r="I70" i="76"/>
  <c r="N70" i="76" s="1"/>
  <c r="F70" i="76"/>
  <c r="I40" i="73"/>
  <c r="I14" i="73"/>
  <c r="I68" i="73"/>
  <c r="I55" i="73"/>
  <c r="I28" i="73"/>
  <c r="I47" i="73"/>
  <c r="I21" i="73"/>
  <c r="R29" i="75" l="1"/>
  <c r="T28" i="75" s="1"/>
  <c r="G23" i="73"/>
  <c r="G77" i="74"/>
  <c r="H76" i="74"/>
  <c r="E15" i="77"/>
  <c r="F15" i="77" s="1"/>
  <c r="H22" i="73"/>
  <c r="G22" i="73"/>
  <c r="H48" i="73"/>
  <c r="G48" i="73"/>
  <c r="G96" i="73"/>
  <c r="G92" i="73"/>
  <c r="F42" i="73"/>
  <c r="H41" i="73"/>
  <c r="F57" i="73"/>
  <c r="G57" i="73" s="1"/>
  <c r="H56" i="73"/>
  <c r="F70" i="73"/>
  <c r="G70" i="73" s="1"/>
  <c r="H69" i="73"/>
  <c r="F16" i="73"/>
  <c r="H15" i="73"/>
  <c r="F30" i="73"/>
  <c r="G30" i="73" s="1"/>
  <c r="H29" i="73"/>
  <c r="N19" i="87"/>
  <c r="N61" i="88"/>
  <c r="I19" i="88"/>
  <c r="N33" i="84"/>
  <c r="I19" i="82"/>
  <c r="I75" i="82"/>
  <c r="N19" i="84"/>
  <c r="I75" i="84"/>
  <c r="I61" i="88"/>
  <c r="J51" i="88"/>
  <c r="J61" i="88" s="1"/>
  <c r="I47" i="82"/>
  <c r="I19" i="84"/>
  <c r="I19" i="85"/>
  <c r="I33" i="85"/>
  <c r="N75" i="85"/>
  <c r="I81" i="76"/>
  <c r="I33" i="82"/>
  <c r="I61" i="82"/>
  <c r="N81" i="76"/>
  <c r="N19" i="82"/>
  <c r="N33" i="82"/>
  <c r="N61" i="82"/>
  <c r="N47" i="82"/>
  <c r="N75" i="82"/>
  <c r="N75" i="84"/>
  <c r="I61" i="85"/>
  <c r="I19" i="87"/>
  <c r="N33" i="87"/>
  <c r="I61" i="87"/>
  <c r="I47" i="85"/>
  <c r="N61" i="87"/>
  <c r="N19" i="88"/>
  <c r="N33" i="88"/>
  <c r="I33" i="89"/>
  <c r="N47" i="84"/>
  <c r="N33" i="85"/>
  <c r="N61" i="85"/>
  <c r="M21" i="86"/>
  <c r="I47" i="87"/>
  <c r="I47" i="88"/>
  <c r="N47" i="88"/>
  <c r="N19" i="89"/>
  <c r="I75" i="87"/>
  <c r="N47" i="89"/>
  <c r="I33" i="84"/>
  <c r="N19" i="85"/>
  <c r="I21" i="86"/>
  <c r="J65" i="87"/>
  <c r="J75" i="87" s="1"/>
  <c r="I75" i="88"/>
  <c r="I19" i="89"/>
  <c r="N33" i="89"/>
  <c r="I61" i="84"/>
  <c r="N47" i="85"/>
  <c r="I75" i="85"/>
  <c r="N75" i="87"/>
  <c r="I33" i="88"/>
  <c r="N75" i="88"/>
  <c r="N75" i="83"/>
  <c r="N19" i="83"/>
  <c r="I33" i="83"/>
  <c r="I47" i="83"/>
  <c r="J24" i="83"/>
  <c r="J33" i="83" s="1"/>
  <c r="I61" i="83"/>
  <c r="I19" i="83"/>
  <c r="N33" i="83"/>
  <c r="N47" i="83"/>
  <c r="N61" i="83"/>
  <c r="I75" i="83"/>
  <c r="J47" i="89"/>
  <c r="I47" i="89"/>
  <c r="J10" i="89"/>
  <c r="J19" i="89" s="1"/>
  <c r="O24" i="89"/>
  <c r="O33" i="89" s="1"/>
  <c r="J26" i="89"/>
  <c r="J33" i="89" s="1"/>
  <c r="O40" i="89"/>
  <c r="O47" i="89" s="1"/>
  <c r="O9" i="89"/>
  <c r="O19" i="89" s="1"/>
  <c r="O75" i="88"/>
  <c r="J28" i="88"/>
  <c r="J33" i="88" s="1"/>
  <c r="J37" i="88"/>
  <c r="J47" i="88" s="1"/>
  <c r="O51" i="88"/>
  <c r="O61" i="88" s="1"/>
  <c r="O42" i="88"/>
  <c r="O47" i="88" s="1"/>
  <c r="J9" i="88"/>
  <c r="J19" i="88" s="1"/>
  <c r="O23" i="88"/>
  <c r="O33" i="88" s="1"/>
  <c r="J65" i="88"/>
  <c r="J75" i="88" s="1"/>
  <c r="O9" i="88"/>
  <c r="O19" i="88" s="1"/>
  <c r="J33" i="87"/>
  <c r="O47" i="87"/>
  <c r="J10" i="87"/>
  <c r="J19" i="87" s="1"/>
  <c r="O24" i="87"/>
  <c r="O33" i="87" s="1"/>
  <c r="J42" i="87"/>
  <c r="J47" i="87" s="1"/>
  <c r="O56" i="87"/>
  <c r="O61" i="87" s="1"/>
  <c r="I33" i="87"/>
  <c r="N47" i="87"/>
  <c r="O10" i="87"/>
  <c r="O19" i="87" s="1"/>
  <c r="J51" i="87"/>
  <c r="J61" i="87" s="1"/>
  <c r="O65" i="87"/>
  <c r="O75" i="87" s="1"/>
  <c r="J21" i="86"/>
  <c r="N21" i="86"/>
  <c r="O33" i="85"/>
  <c r="J26" i="85"/>
  <c r="J33" i="85" s="1"/>
  <c r="O40" i="85"/>
  <c r="O47" i="85" s="1"/>
  <c r="J42" i="85"/>
  <c r="J47" i="85" s="1"/>
  <c r="O56" i="85"/>
  <c r="O61" i="85" s="1"/>
  <c r="J9" i="85"/>
  <c r="J19" i="85" s="1"/>
  <c r="J65" i="85"/>
  <c r="J75" i="85" s="1"/>
  <c r="O9" i="85"/>
  <c r="O19" i="85" s="1"/>
  <c r="J51" i="85"/>
  <c r="J61" i="85" s="1"/>
  <c r="O65" i="85"/>
  <c r="O75" i="85" s="1"/>
  <c r="J47" i="84"/>
  <c r="O61" i="84"/>
  <c r="I47" i="84"/>
  <c r="N61" i="84"/>
  <c r="J10" i="84"/>
  <c r="J19" i="84" s="1"/>
  <c r="O24" i="84"/>
  <c r="O33" i="84" s="1"/>
  <c r="J33" i="84"/>
  <c r="O40" i="84"/>
  <c r="O47" i="84" s="1"/>
  <c r="J65" i="84"/>
  <c r="J75" i="84" s="1"/>
  <c r="O9" i="84"/>
  <c r="O19" i="84" s="1"/>
  <c r="J51" i="84"/>
  <c r="J61" i="84" s="1"/>
  <c r="O65" i="84"/>
  <c r="O75" i="84" s="1"/>
  <c r="O47" i="83"/>
  <c r="J10" i="83"/>
  <c r="J19" i="83" s="1"/>
  <c r="O24" i="83"/>
  <c r="O33" i="83" s="1"/>
  <c r="J42" i="83"/>
  <c r="J47" i="83" s="1"/>
  <c r="O56" i="83"/>
  <c r="O61" i="83" s="1"/>
  <c r="J65" i="83"/>
  <c r="J75" i="83" s="1"/>
  <c r="O9" i="83"/>
  <c r="O19" i="83" s="1"/>
  <c r="J51" i="83"/>
  <c r="J61" i="83" s="1"/>
  <c r="O65" i="83"/>
  <c r="O75" i="83" s="1"/>
  <c r="O56" i="82"/>
  <c r="O61" i="82" s="1"/>
  <c r="J65" i="82"/>
  <c r="J75" i="82" s="1"/>
  <c r="J42" i="82"/>
  <c r="J47" i="82" s="1"/>
  <c r="O10" i="82"/>
  <c r="O19" i="82" s="1"/>
  <c r="J52" i="82"/>
  <c r="J61" i="82" s="1"/>
  <c r="O66" i="82"/>
  <c r="O75" i="82" s="1"/>
  <c r="J9" i="82"/>
  <c r="J19" i="82" s="1"/>
  <c r="O23" i="82"/>
  <c r="O33" i="82" s="1"/>
  <c r="J23" i="82"/>
  <c r="J33" i="82" s="1"/>
  <c r="O37" i="82"/>
  <c r="O47" i="82" s="1"/>
  <c r="J72" i="76"/>
  <c r="J81" i="76" s="1"/>
  <c r="O72" i="76"/>
  <c r="O81" i="76" s="1"/>
  <c r="L45" i="73" a="1"/>
  <c r="L11" i="73" a="1"/>
  <c r="N12" i="73" a="1"/>
  <c r="N68" i="73" a="1"/>
  <c r="L50" i="73" a="1"/>
  <c r="L44" i="73" a="1"/>
  <c r="L52" i="73" a="1"/>
  <c r="N67" i="73" a="1"/>
  <c r="L26" i="73" a="1"/>
  <c r="L53" i="73" a="1"/>
  <c r="N27" i="73" a="1"/>
  <c r="L46" i="73" a="1"/>
  <c r="L55" i="73" a="1"/>
  <c r="L14" i="73" a="1"/>
  <c r="L67" i="73" a="1"/>
  <c r="L66" i="73" a="1"/>
  <c r="N54" i="73" a="1"/>
  <c r="N44" i="73" a="1"/>
  <c r="N53" i="73" a="1"/>
  <c r="N40" i="73" a="1"/>
  <c r="L25" i="73" a="1"/>
  <c r="N26" i="73" a="1"/>
  <c r="N25" i="73" a="1"/>
  <c r="K50" i="73" a="1"/>
  <c r="L47" i="73" a="1"/>
  <c r="L27" i="73" a="1"/>
  <c r="N39" i="73" a="1"/>
  <c r="L68" i="73" a="1"/>
  <c r="N66" i="73" a="1"/>
  <c r="L37" i="73" a="1"/>
  <c r="N13" i="73" a="1"/>
  <c r="N37" i="73" a="1"/>
  <c r="N47" i="73" a="1"/>
  <c r="N52" i="73" a="1"/>
  <c r="N46" i="73" a="1"/>
  <c r="N65" i="73" a="1"/>
  <c r="L38" i="73" a="1"/>
  <c r="L28" i="73" a="1"/>
  <c r="L13" i="73" a="1"/>
  <c r="N28" i="73" a="1"/>
  <c r="L65" i="73" a="1"/>
  <c r="L54" i="73" a="1"/>
  <c r="L39" i="73" a="1"/>
  <c r="N38" i="73" a="1"/>
  <c r="N45" i="73" a="1"/>
  <c r="L12" i="73" a="1"/>
  <c r="N55" i="73" a="1"/>
  <c r="N11" i="73" a="1"/>
  <c r="L40" i="73" a="1"/>
  <c r="N14" i="73" a="1"/>
  <c r="K40" i="73" a="1"/>
  <c r="K53" i="73" a="1"/>
  <c r="K45" i="73" a="1"/>
  <c r="I48" i="73"/>
  <c r="I15" i="73"/>
  <c r="M28" i="73" a="1"/>
  <c r="K38" i="73" a="1"/>
  <c r="M39" i="73" a="1"/>
  <c r="M27" i="73" a="1"/>
  <c r="M67" i="73" a="1"/>
  <c r="M55" i="73" a="1"/>
  <c r="K47" i="73" a="1"/>
  <c r="M66" i="73" a="1"/>
  <c r="M45" i="73" a="1"/>
  <c r="M46" i="73" a="1"/>
  <c r="M37" i="73" a="1"/>
  <c r="K65" i="73" a="1"/>
  <c r="K66" i="73" a="1"/>
  <c r="N50" i="73" a="1"/>
  <c r="M44" i="73" a="1"/>
  <c r="K12" i="73" a="1"/>
  <c r="K67" i="73" a="1"/>
  <c r="M54" i="73" a="1"/>
  <c r="M25" i="73" a="1"/>
  <c r="K14" i="73" a="1"/>
  <c r="K25" i="73" a="1"/>
  <c r="M13" i="73" a="1"/>
  <c r="K54" i="73" a="1"/>
  <c r="I56" i="73"/>
  <c r="K55" i="73" a="1"/>
  <c r="K39" i="73" a="1"/>
  <c r="K37" i="73" a="1"/>
  <c r="M53" i="73" a="1"/>
  <c r="M12" i="73" a="1"/>
  <c r="K27" i="73" a="1"/>
  <c r="K28" i="73" a="1"/>
  <c r="M50" i="73" a="1"/>
  <c r="M40" i="73" a="1"/>
  <c r="K52" i="73" a="1"/>
  <c r="M68" i="73" a="1"/>
  <c r="M65" i="73" a="1"/>
  <c r="K44" i="73" a="1"/>
  <c r="M47" i="73" a="1"/>
  <c r="K13" i="73" a="1"/>
  <c r="I29" i="73"/>
  <c r="M11" i="73" a="1"/>
  <c r="K26" i="73" a="1"/>
  <c r="I41" i="73"/>
  <c r="M38" i="73" a="1"/>
  <c r="M26" i="73" a="1"/>
  <c r="K46" i="73" a="1"/>
  <c r="K11" i="73" a="1"/>
  <c r="M14" i="73" a="1"/>
  <c r="K68" i="73" a="1"/>
  <c r="I69" i="73"/>
  <c r="M52" i="73" a="1"/>
  <c r="I22" i="73"/>
  <c r="T26" i="75" l="1"/>
  <c r="T29" i="75"/>
  <c r="T24" i="75"/>
  <c r="V7" i="75" s="1" a="1"/>
  <c r="V7" i="75" s="1"/>
  <c r="T27" i="75"/>
  <c r="T25" i="75"/>
  <c r="N50" i="73"/>
  <c r="L50" i="73"/>
  <c r="K50" i="73"/>
  <c r="M50" i="73"/>
  <c r="L14" i="73"/>
  <c r="N37" i="73"/>
  <c r="L46" i="73"/>
  <c r="N52" i="73"/>
  <c r="L53" i="73"/>
  <c r="N14" i="73"/>
  <c r="L39" i="73"/>
  <c r="N46" i="73"/>
  <c r="N65" i="73"/>
  <c r="N66" i="73"/>
  <c r="N67" i="73"/>
  <c r="L40" i="73"/>
  <c r="L47" i="73"/>
  <c r="L13" i="73"/>
  <c r="L45" i="73"/>
  <c r="N40" i="73"/>
  <c r="N47" i="73"/>
  <c r="N11" i="73"/>
  <c r="N54" i="73"/>
  <c r="N27" i="73"/>
  <c r="N12" i="73"/>
  <c r="L38" i="73"/>
  <c r="N45" i="73"/>
  <c r="L68" i="73"/>
  <c r="L12" i="73"/>
  <c r="N39" i="73"/>
  <c r="L26" i="73"/>
  <c r="L11" i="73"/>
  <c r="N38" i="73"/>
  <c r="N44" i="73"/>
  <c r="L54" i="73"/>
  <c r="L65" i="73"/>
  <c r="L66" i="73"/>
  <c r="L67" i="73"/>
  <c r="N68" i="73"/>
  <c r="N25" i="73"/>
  <c r="L27" i="73"/>
  <c r="N26" i="73"/>
  <c r="N13" i="73"/>
  <c r="L37" i="73"/>
  <c r="N53" i="73"/>
  <c r="L55" i="73"/>
  <c r="N28" i="73"/>
  <c r="L25" i="73"/>
  <c r="L44" i="73"/>
  <c r="L52" i="73"/>
  <c r="N55" i="73"/>
  <c r="L28" i="73"/>
  <c r="M65" i="73"/>
  <c r="M66" i="73"/>
  <c r="M67" i="73"/>
  <c r="K65" i="73"/>
  <c r="K66" i="73"/>
  <c r="K67" i="73"/>
  <c r="M54" i="73"/>
  <c r="K54" i="73"/>
  <c r="M53" i="73"/>
  <c r="K53" i="73"/>
  <c r="K46" i="73"/>
  <c r="M46" i="73"/>
  <c r="K45" i="73"/>
  <c r="M45" i="73"/>
  <c r="M44" i="73"/>
  <c r="K44" i="73"/>
  <c r="K39" i="73"/>
  <c r="M39" i="73"/>
  <c r="K38" i="73"/>
  <c r="M38" i="73"/>
  <c r="M37" i="73"/>
  <c r="K37" i="73"/>
  <c r="G78" i="74"/>
  <c r="H77" i="74"/>
  <c r="M27" i="73"/>
  <c r="M26" i="73"/>
  <c r="K25" i="73"/>
  <c r="M25" i="73"/>
  <c r="K27" i="73"/>
  <c r="K26" i="73"/>
  <c r="K11" i="73"/>
  <c r="M11" i="73"/>
  <c r="E16" i="77"/>
  <c r="F16" i="77" s="1"/>
  <c r="M13" i="73"/>
  <c r="K13" i="73"/>
  <c r="K12" i="73"/>
  <c r="M12" i="73"/>
  <c r="K52" i="73"/>
  <c r="M52" i="73"/>
  <c r="M68" i="73"/>
  <c r="K68" i="73"/>
  <c r="K55" i="73"/>
  <c r="M55" i="73"/>
  <c r="K47" i="73"/>
  <c r="M47" i="73"/>
  <c r="K40" i="73"/>
  <c r="M40" i="73"/>
  <c r="K28" i="73"/>
  <c r="M28" i="73"/>
  <c r="K14" i="73"/>
  <c r="M14" i="73"/>
  <c r="H16" i="73"/>
  <c r="G16" i="73"/>
  <c r="H42" i="73"/>
  <c r="G42" i="73"/>
  <c r="F31" i="73"/>
  <c r="G31" i="73" s="1"/>
  <c r="H30" i="73"/>
  <c r="F71" i="73"/>
  <c r="G71" i="73" s="1"/>
  <c r="H70" i="73"/>
  <c r="F58" i="73"/>
  <c r="G58" i="73" s="1"/>
  <c r="H57" i="73"/>
  <c r="N23" i="76"/>
  <c r="O23" i="76" s="1"/>
  <c r="I23" i="76"/>
  <c r="J23" i="76" s="1"/>
  <c r="N22" i="76"/>
  <c r="O22" i="76" s="1"/>
  <c r="I22" i="76"/>
  <c r="J22" i="76" s="1"/>
  <c r="N21" i="76"/>
  <c r="O21" i="76" s="1"/>
  <c r="I21" i="76"/>
  <c r="J21" i="76" s="1"/>
  <c r="N37" i="76"/>
  <c r="O37" i="76" s="1"/>
  <c r="I37" i="76"/>
  <c r="J37" i="76" s="1"/>
  <c r="N36" i="76"/>
  <c r="O36" i="76" s="1"/>
  <c r="I36" i="76"/>
  <c r="J36" i="76" s="1"/>
  <c r="N49" i="76"/>
  <c r="O49" i="76" s="1"/>
  <c r="I49" i="76"/>
  <c r="J49" i="76" s="1"/>
  <c r="N48" i="76"/>
  <c r="O48" i="76" s="1"/>
  <c r="I48" i="76"/>
  <c r="J48" i="76" s="1"/>
  <c r="N47" i="76"/>
  <c r="O47" i="76" s="1"/>
  <c r="I47" i="76"/>
  <c r="J47" i="76" s="1"/>
  <c r="N63" i="76"/>
  <c r="O63" i="76" s="1"/>
  <c r="I63" i="76"/>
  <c r="J63" i="76" s="1"/>
  <c r="N62" i="76"/>
  <c r="O62" i="76" s="1"/>
  <c r="I62" i="76"/>
  <c r="J62" i="76" s="1"/>
  <c r="L15" i="73" a="1"/>
  <c r="L69" i="73" a="1"/>
  <c r="L48" i="73" a="1"/>
  <c r="L41" i="73" a="1"/>
  <c r="N15" i="73" a="1"/>
  <c r="N56" i="73" a="1"/>
  <c r="L56" i="73" a="1"/>
  <c r="L29" i="73" a="1"/>
  <c r="N69" i="73" a="1"/>
  <c r="N29" i="73" a="1"/>
  <c r="N41" i="73" a="1"/>
  <c r="N48" i="73" a="1"/>
  <c r="M48" i="73" a="1"/>
  <c r="I42" i="73"/>
  <c r="I30" i="73"/>
  <c r="M29" i="73" a="1"/>
  <c r="I70" i="73"/>
  <c r="K48" i="73" a="1"/>
  <c r="M15" i="73" a="1"/>
  <c r="I57" i="73"/>
  <c r="M56" i="73" a="1"/>
  <c r="M41" i="73" a="1"/>
  <c r="K69" i="73" a="1"/>
  <c r="M69" i="73" a="1"/>
  <c r="K41" i="73" a="1"/>
  <c r="K29" i="73" a="1"/>
  <c r="K15" i="73" a="1"/>
  <c r="K56" i="73" a="1"/>
  <c r="I16" i="73"/>
  <c r="L41" i="73" l="1"/>
  <c r="N41" i="73"/>
  <c r="N56" i="73"/>
  <c r="L15" i="73"/>
  <c r="N15" i="73"/>
  <c r="L56" i="73"/>
  <c r="L69" i="73"/>
  <c r="N69" i="73"/>
  <c r="L29" i="73"/>
  <c r="L48" i="73"/>
  <c r="L49" i="73" s="1"/>
  <c r="H13" i="77" s="1" a="1"/>
  <c r="H13" i="77" s="1"/>
  <c r="N29" i="73"/>
  <c r="N48" i="73"/>
  <c r="H78" i="74"/>
  <c r="G79" i="74"/>
  <c r="E17" i="77"/>
  <c r="F17" i="77" s="1"/>
  <c r="M69" i="73"/>
  <c r="K69" i="73"/>
  <c r="M56" i="73"/>
  <c r="K56" i="73"/>
  <c r="K48" i="73"/>
  <c r="M48" i="73"/>
  <c r="K41" i="73"/>
  <c r="M41" i="73"/>
  <c r="M29" i="73"/>
  <c r="K29" i="73"/>
  <c r="M15" i="73"/>
  <c r="K15" i="73"/>
  <c r="M51" i="73"/>
  <c r="L14" i="77" s="1" a="1"/>
  <c r="L14" i="77" s="1"/>
  <c r="N51" i="73"/>
  <c r="M14" i="77" s="1" a="1"/>
  <c r="M14" i="77" s="1"/>
  <c r="K51" i="73"/>
  <c r="G14" i="77" s="1" a="1"/>
  <c r="G14" i="77" s="1"/>
  <c r="L51" i="73"/>
  <c r="H14" i="77" s="1" a="1"/>
  <c r="H14" i="77" s="1"/>
  <c r="F59" i="73"/>
  <c r="G59" i="73" s="1"/>
  <c r="H58" i="73"/>
  <c r="F72" i="73"/>
  <c r="H71" i="73"/>
  <c r="F32" i="73"/>
  <c r="G32" i="73" s="1"/>
  <c r="H31" i="73"/>
  <c r="N66" i="76"/>
  <c r="O66" i="76" s="1"/>
  <c r="I66" i="76"/>
  <c r="J66" i="76" s="1"/>
  <c r="N65" i="76"/>
  <c r="O65" i="76" s="1"/>
  <c r="I65" i="76"/>
  <c r="J65" i="76" s="1"/>
  <c r="N64" i="76"/>
  <c r="O64" i="76" s="1"/>
  <c r="I64" i="76"/>
  <c r="J64" i="76" s="1"/>
  <c r="N61" i="76"/>
  <c r="O61" i="76" s="1"/>
  <c r="I61" i="76"/>
  <c r="J61" i="76" s="1"/>
  <c r="N60" i="76"/>
  <c r="O60" i="76" s="1"/>
  <c r="I60" i="76"/>
  <c r="J60" i="76" s="1"/>
  <c r="N59" i="76"/>
  <c r="O59" i="76" s="1"/>
  <c r="I59" i="76"/>
  <c r="J59" i="76" s="1"/>
  <c r="N58" i="76"/>
  <c r="O58" i="76" s="1"/>
  <c r="I58" i="76"/>
  <c r="J58" i="76" s="1"/>
  <c r="D58" i="76"/>
  <c r="D59" i="76" s="1"/>
  <c r="D60" i="76" s="1"/>
  <c r="D61" i="76" s="1"/>
  <c r="D62" i="76" s="1"/>
  <c r="D63" i="76" s="1"/>
  <c r="D64" i="76" s="1"/>
  <c r="D65" i="76" s="1"/>
  <c r="D66" i="76" s="1"/>
  <c r="N57" i="76"/>
  <c r="I57" i="76"/>
  <c r="J57" i="76" s="1"/>
  <c r="O56" i="76"/>
  <c r="M56" i="76"/>
  <c r="L56" i="76"/>
  <c r="I56" i="76"/>
  <c r="N56" i="76" s="1"/>
  <c r="F56" i="76"/>
  <c r="N52" i="76"/>
  <c r="O52" i="76" s="1"/>
  <c r="I52" i="76"/>
  <c r="J52" i="76" s="1"/>
  <c r="N51" i="76"/>
  <c r="O51" i="76" s="1"/>
  <c r="I51" i="76"/>
  <c r="J51" i="76" s="1"/>
  <c r="N50" i="76"/>
  <c r="O50" i="76" s="1"/>
  <c r="I50" i="76"/>
  <c r="J50" i="76" s="1"/>
  <c r="N46" i="76"/>
  <c r="O46" i="76" s="1"/>
  <c r="I46" i="76"/>
  <c r="J46" i="76" s="1"/>
  <c r="N45" i="76"/>
  <c r="O45" i="76" s="1"/>
  <c r="I45" i="76"/>
  <c r="J45" i="76" s="1"/>
  <c r="N44" i="76"/>
  <c r="O44" i="76" s="1"/>
  <c r="I44" i="76"/>
  <c r="J44" i="76" s="1"/>
  <c r="D44" i="76"/>
  <c r="D45" i="76" s="1"/>
  <c r="D46" i="76" s="1"/>
  <c r="D47" i="76" s="1"/>
  <c r="D48" i="76" s="1"/>
  <c r="D49" i="76" s="1"/>
  <c r="D50" i="76" s="1"/>
  <c r="D51" i="76" s="1"/>
  <c r="D52" i="76" s="1"/>
  <c r="N43" i="76"/>
  <c r="O43" i="76" s="1"/>
  <c r="I43" i="76"/>
  <c r="J43" i="76" s="1"/>
  <c r="O42" i="76"/>
  <c r="M42" i="76"/>
  <c r="L42" i="76"/>
  <c r="I42" i="76"/>
  <c r="N42" i="76" s="1"/>
  <c r="F42" i="76"/>
  <c r="C12" i="72"/>
  <c r="D13" i="79"/>
  <c r="F9" i="78"/>
  <c r="D9" i="78"/>
  <c r="F38" i="70"/>
  <c r="G38" i="70" s="1"/>
  <c r="H38" i="70" s="1"/>
  <c r="F37" i="70"/>
  <c r="G37" i="70" s="1"/>
  <c r="H37" i="70" s="1"/>
  <c r="F36" i="70"/>
  <c r="G36" i="70" s="1"/>
  <c r="H36" i="70" s="1"/>
  <c r="K38" i="70"/>
  <c r="L38" i="70" s="1"/>
  <c r="M38" i="70" s="1"/>
  <c r="K37" i="70"/>
  <c r="L37" i="70" s="1"/>
  <c r="M37" i="70" s="1"/>
  <c r="K36" i="70"/>
  <c r="L36" i="70" s="1"/>
  <c r="M36" i="70" s="1"/>
  <c r="E73" i="73"/>
  <c r="F73" i="73" s="1"/>
  <c r="F74" i="73" s="1"/>
  <c r="M10" i="73"/>
  <c r="L8" i="77" s="1"/>
  <c r="D8" i="77"/>
  <c r="H8" i="77"/>
  <c r="M8" i="77"/>
  <c r="K10" i="73"/>
  <c r="G8" i="77" s="1"/>
  <c r="E24" i="73"/>
  <c r="F24" i="73" s="1"/>
  <c r="E36" i="73"/>
  <c r="F36" i="73" s="1"/>
  <c r="E43" i="73"/>
  <c r="F43" i="73" s="1"/>
  <c r="E49" i="73"/>
  <c r="F49" i="73" s="1"/>
  <c r="E51" i="73"/>
  <c r="F51" i="73" s="1"/>
  <c r="E64" i="73"/>
  <c r="F64" i="73" s="1"/>
  <c r="N17" i="76"/>
  <c r="O17" i="76" s="1"/>
  <c r="N16" i="76"/>
  <c r="O16" i="76" s="1"/>
  <c r="O15" i="76"/>
  <c r="N38" i="76"/>
  <c r="O38" i="76" s="1"/>
  <c r="N35" i="76"/>
  <c r="O35" i="76" s="1"/>
  <c r="N34" i="76"/>
  <c r="O34" i="76" s="1"/>
  <c r="N33" i="76"/>
  <c r="O33" i="76" s="1"/>
  <c r="N32" i="76"/>
  <c r="N31" i="76"/>
  <c r="O31" i="76" s="1"/>
  <c r="N30" i="76"/>
  <c r="O30" i="76" s="1"/>
  <c r="N29" i="76"/>
  <c r="O29" i="76" s="1"/>
  <c r="N24" i="76"/>
  <c r="O24" i="76" s="1"/>
  <c r="N20" i="76"/>
  <c r="O20" i="76" s="1"/>
  <c r="N19" i="76"/>
  <c r="O19" i="76" s="1"/>
  <c r="N18" i="76"/>
  <c r="O18" i="76" s="1"/>
  <c r="I16" i="76"/>
  <c r="J16" i="76" s="1"/>
  <c r="I17" i="76"/>
  <c r="J17" i="76" s="1"/>
  <c r="I18" i="76"/>
  <c r="J18" i="76" s="1"/>
  <c r="I19" i="76"/>
  <c r="J19" i="76" s="1"/>
  <c r="I20" i="76"/>
  <c r="J20" i="76" s="1"/>
  <c r="I24" i="76"/>
  <c r="J24" i="76" s="1"/>
  <c r="I15" i="76"/>
  <c r="J15" i="76" s="1"/>
  <c r="I38" i="76"/>
  <c r="J38" i="76" s="1"/>
  <c r="I35" i="76"/>
  <c r="J35" i="76" s="1"/>
  <c r="I34" i="76"/>
  <c r="J34" i="76" s="1"/>
  <c r="I33" i="76"/>
  <c r="J33" i="76" s="1"/>
  <c r="I32" i="76"/>
  <c r="J32" i="76" s="1"/>
  <c r="I31" i="76"/>
  <c r="J31" i="76" s="1"/>
  <c r="I30" i="76"/>
  <c r="J30" i="76" s="1"/>
  <c r="I29" i="76"/>
  <c r="J29" i="76" s="1"/>
  <c r="D30" i="76"/>
  <c r="D31" i="76" s="1"/>
  <c r="D32" i="76" s="1"/>
  <c r="D33" i="76" s="1"/>
  <c r="D34" i="76" s="1"/>
  <c r="D35" i="76" s="1"/>
  <c r="D36" i="76" s="1"/>
  <c r="D37" i="76" s="1"/>
  <c r="D38" i="76" s="1"/>
  <c r="O28" i="76"/>
  <c r="M28" i="76"/>
  <c r="L28" i="76"/>
  <c r="N28" i="76"/>
  <c r="F28" i="76"/>
  <c r="L27" i="76"/>
  <c r="L41" i="76" s="1"/>
  <c r="L55" i="76" s="1"/>
  <c r="L69" i="76" s="1"/>
  <c r="G27" i="76"/>
  <c r="G41" i="76" s="1"/>
  <c r="G55" i="76" s="1"/>
  <c r="G69" i="76" s="1"/>
  <c r="O14" i="76"/>
  <c r="M14" i="76"/>
  <c r="L14" i="76"/>
  <c r="D16" i="76"/>
  <c r="D17" i="76" s="1"/>
  <c r="D18" i="76" s="1"/>
  <c r="D19" i="76" s="1"/>
  <c r="D20" i="76" s="1"/>
  <c r="D21" i="76" s="1"/>
  <c r="D22" i="76" s="1"/>
  <c r="D23" i="76" s="1"/>
  <c r="D24" i="76" s="1"/>
  <c r="I14" i="76"/>
  <c r="N14" i="76" s="1"/>
  <c r="F14" i="76"/>
  <c r="L16" i="73" a="1"/>
  <c r="L70" i="73" a="1"/>
  <c r="N70" i="73" a="1"/>
  <c r="N16" i="73" a="1"/>
  <c r="L42" i="73" a="1"/>
  <c r="L57" i="73" a="1"/>
  <c r="N30" i="73" a="1"/>
  <c r="N42" i="73" a="1"/>
  <c r="N57" i="73" a="1"/>
  <c r="L30" i="73" a="1"/>
  <c r="I31" i="73"/>
  <c r="I58" i="73"/>
  <c r="M70" i="73" a="1"/>
  <c r="M57" i="73" a="1"/>
  <c r="K57" i="73" a="1"/>
  <c r="M16" i="73" a="1"/>
  <c r="K16" i="73" a="1"/>
  <c r="K30" i="73" a="1"/>
  <c r="I71" i="73"/>
  <c r="K70" i="73" a="1"/>
  <c r="M30" i="73" a="1"/>
  <c r="M42" i="73" a="1"/>
  <c r="K42" i="73" a="1"/>
  <c r="D53" i="79" l="1"/>
  <c r="E53" i="79" s="1"/>
  <c r="G14" i="98"/>
  <c r="N14" i="77"/>
  <c r="H14" i="98" s="1"/>
  <c r="E14" i="98"/>
  <c r="E34" i="98" s="1"/>
  <c r="I14" i="77"/>
  <c r="E35" i="79"/>
  <c r="D35" i="79"/>
  <c r="D34" i="79"/>
  <c r="N57" i="73"/>
  <c r="L42" i="73"/>
  <c r="L43" i="73" s="1"/>
  <c r="H12" i="77" s="1" a="1"/>
  <c r="H12" i="77" s="1"/>
  <c r="N42" i="73"/>
  <c r="L57" i="73"/>
  <c r="L30" i="73"/>
  <c r="N30" i="73"/>
  <c r="L70" i="73"/>
  <c r="L16" i="73"/>
  <c r="N70" i="73"/>
  <c r="N16" i="73"/>
  <c r="K49" i="73"/>
  <c r="G13" i="77" s="1" a="1"/>
  <c r="G13" i="77" s="1"/>
  <c r="H79" i="74"/>
  <c r="G80" i="74"/>
  <c r="F75" i="73"/>
  <c r="G74" i="73"/>
  <c r="E18" i="77"/>
  <c r="F18" i="77" s="1"/>
  <c r="M70" i="73"/>
  <c r="K70" i="73"/>
  <c r="K57" i="73"/>
  <c r="M57" i="73"/>
  <c r="M42" i="73"/>
  <c r="K42" i="73"/>
  <c r="K43" i="73" s="1"/>
  <c r="G12" i="77" s="1" a="1"/>
  <c r="G12" i="77" s="1"/>
  <c r="K30" i="73"/>
  <c r="M30" i="73"/>
  <c r="M16" i="73"/>
  <c r="K16" i="73"/>
  <c r="N49" i="73"/>
  <c r="M13" i="77" s="1" a="1"/>
  <c r="M13" i="77" s="1"/>
  <c r="D52" i="79" s="1"/>
  <c r="M49" i="73"/>
  <c r="L13" i="77" s="1" a="1"/>
  <c r="L13" i="77" s="1"/>
  <c r="G43" i="73"/>
  <c r="G49" i="73"/>
  <c r="G73" i="73"/>
  <c r="G64" i="73"/>
  <c r="G51" i="73"/>
  <c r="H72" i="73"/>
  <c r="G72" i="73"/>
  <c r="G36" i="73"/>
  <c r="G24" i="73"/>
  <c r="F33" i="73"/>
  <c r="G33" i="73" s="1"/>
  <c r="H32" i="73"/>
  <c r="F60" i="73"/>
  <c r="G60" i="73" s="1"/>
  <c r="H59" i="73"/>
  <c r="N67" i="76"/>
  <c r="J67" i="76"/>
  <c r="O57" i="76"/>
  <c r="O67" i="76" s="1"/>
  <c r="I67" i="76"/>
  <c r="J53" i="76"/>
  <c r="N53" i="76"/>
  <c r="O53" i="76"/>
  <c r="I53" i="76"/>
  <c r="E17" i="73"/>
  <c r="F17" i="73" s="1"/>
  <c r="O32" i="76"/>
  <c r="O39" i="76" s="1"/>
  <c r="O25" i="76"/>
  <c r="N25" i="76"/>
  <c r="I39" i="76"/>
  <c r="J39" i="76"/>
  <c r="J25" i="76"/>
  <c r="I25" i="76"/>
  <c r="N71" i="73" a="1"/>
  <c r="L20" i="73" a="1"/>
  <c r="N21" i="73" a="1"/>
  <c r="L58" i="73" a="1"/>
  <c r="N22" i="73" a="1"/>
  <c r="L31" i="73" a="1"/>
  <c r="N18" i="73" a="1"/>
  <c r="N19" i="73" a="1"/>
  <c r="N31" i="73" a="1"/>
  <c r="L18" i="73" a="1"/>
  <c r="N58" i="73" a="1"/>
  <c r="N20" i="73" a="1"/>
  <c r="L19" i="73" a="1"/>
  <c r="L22" i="73" a="1"/>
  <c r="L21" i="73" a="1"/>
  <c r="L71" i="73" a="1"/>
  <c r="K71" i="73" a="1"/>
  <c r="M58" i="73" a="1"/>
  <c r="M71" i="73" a="1"/>
  <c r="K19" i="73" a="1"/>
  <c r="M21" i="73" a="1"/>
  <c r="I59" i="73"/>
  <c r="M20" i="73" a="1"/>
  <c r="K58" i="73" a="1"/>
  <c r="K20" i="73" a="1"/>
  <c r="K18" i="73" a="1"/>
  <c r="M22" i="73" a="1"/>
  <c r="K22" i="73" a="1"/>
  <c r="K21" i="73" a="1"/>
  <c r="M31" i="73" a="1"/>
  <c r="K31" i="73" a="1"/>
  <c r="I32" i="73"/>
  <c r="I72" i="73"/>
  <c r="M18" i="73" a="1"/>
  <c r="G16" i="98" l="1"/>
  <c r="G15" i="98" s="1"/>
  <c r="N13" i="77"/>
  <c r="H16" i="98" s="1"/>
  <c r="E16" i="98"/>
  <c r="E15" i="98" s="1"/>
  <c r="I13" i="77"/>
  <c r="F16" i="98" s="1"/>
  <c r="F15" i="98" s="1"/>
  <c r="E13" i="98"/>
  <c r="I12" i="77"/>
  <c r="F13" i="98" s="1"/>
  <c r="G34" i="98"/>
  <c r="F14" i="98"/>
  <c r="F34" i="98" s="1"/>
  <c r="E34" i="79"/>
  <c r="D33" i="79"/>
  <c r="N20" i="73"/>
  <c r="N21" i="73"/>
  <c r="N22" i="73"/>
  <c r="L58" i="73"/>
  <c r="L19" i="73"/>
  <c r="L20" i="73"/>
  <c r="L21" i="73"/>
  <c r="L22" i="73"/>
  <c r="N58" i="73"/>
  <c r="N18" i="73"/>
  <c r="N19" i="73"/>
  <c r="L71" i="73"/>
  <c r="N71" i="73"/>
  <c r="L31" i="73"/>
  <c r="L18" i="73"/>
  <c r="N31" i="73"/>
  <c r="E52" i="79"/>
  <c r="G81" i="74"/>
  <c r="H80" i="74"/>
  <c r="K18" i="73"/>
  <c r="K20" i="73"/>
  <c r="K21" i="73"/>
  <c r="K22" i="73"/>
  <c r="M20" i="73"/>
  <c r="M21" i="73"/>
  <c r="M22" i="73"/>
  <c r="G75" i="73"/>
  <c r="F76" i="73"/>
  <c r="M18" i="73"/>
  <c r="E19" i="77"/>
  <c r="F19" i="77" s="1"/>
  <c r="K19" i="73"/>
  <c r="K71" i="73"/>
  <c r="M71" i="73"/>
  <c r="K58" i="73"/>
  <c r="M58" i="73"/>
  <c r="K31" i="73"/>
  <c r="M31" i="73"/>
  <c r="M43" i="73"/>
  <c r="L12" i="77" s="1" a="1"/>
  <c r="L12" i="77" s="1"/>
  <c r="N43" i="73"/>
  <c r="M12" i="77" s="1" a="1"/>
  <c r="M12" i="77" s="1"/>
  <c r="D51" i="79" s="1"/>
  <c r="L17" i="73"/>
  <c r="H9" i="77" s="1" a="1"/>
  <c r="H9" i="77" s="1"/>
  <c r="K17" i="73"/>
  <c r="G17" i="73"/>
  <c r="F61" i="73"/>
  <c r="G61" i="73" s="1"/>
  <c r="H60" i="73"/>
  <c r="F34" i="73"/>
  <c r="G34" i="73" s="1"/>
  <c r="H33" i="73"/>
  <c r="N39" i="76"/>
  <c r="N32" i="73" a="1"/>
  <c r="N59" i="73" a="1"/>
  <c r="L72" i="73" a="1"/>
  <c r="N72" i="73" a="1"/>
  <c r="L59" i="73" a="1"/>
  <c r="L32" i="73" a="1"/>
  <c r="K32" i="73" a="1"/>
  <c r="K72" i="73" a="1"/>
  <c r="K59" i="73" a="1"/>
  <c r="I33" i="73"/>
  <c r="M72" i="73" a="1"/>
  <c r="M32" i="73" a="1"/>
  <c r="M59" i="73" a="1"/>
  <c r="I60" i="73"/>
  <c r="M19" i="73" a="1"/>
  <c r="G9" i="77" l="1" a="1"/>
  <c r="G9" i="77" s="1"/>
  <c r="I9" i="77" s="1"/>
  <c r="F18" i="98" s="1"/>
  <c r="K23" i="73"/>
  <c r="L23" i="73" s="1"/>
  <c r="G13" i="98"/>
  <c r="N12" i="77"/>
  <c r="H13" i="98" s="1"/>
  <c r="E33" i="79"/>
  <c r="D30" i="79"/>
  <c r="L59" i="73"/>
  <c r="N59" i="73"/>
  <c r="L72" i="73"/>
  <c r="L73" i="73" s="1"/>
  <c r="H16" i="77" s="1" a="1"/>
  <c r="H16" i="77" s="1"/>
  <c r="N72" i="73"/>
  <c r="L32" i="73"/>
  <c r="N32" i="73"/>
  <c r="E51" i="79"/>
  <c r="G82" i="74"/>
  <c r="H81" i="74"/>
  <c r="G76" i="73"/>
  <c r="E20" i="77"/>
  <c r="F20" i="77" s="1"/>
  <c r="M19" i="73"/>
  <c r="M23" i="73" s="1"/>
  <c r="N23" i="73" s="1"/>
  <c r="M72" i="73"/>
  <c r="K72" i="73"/>
  <c r="K73" i="73" s="1"/>
  <c r="G16" i="77" s="1" a="1"/>
  <c r="G16" i="77" s="1"/>
  <c r="K59" i="73"/>
  <c r="M59" i="73"/>
  <c r="K32" i="73"/>
  <c r="M32" i="73"/>
  <c r="M17" i="73"/>
  <c r="L9" i="77" s="1" a="1"/>
  <c r="L9" i="77" s="1"/>
  <c r="N17" i="73"/>
  <c r="M9" i="77" s="1" a="1"/>
  <c r="M9" i="77" s="1"/>
  <c r="D48" i="79" s="1"/>
  <c r="F35" i="73"/>
  <c r="H34" i="73"/>
  <c r="F62" i="73"/>
  <c r="G62" i="73" s="1"/>
  <c r="H61" i="73"/>
  <c r="L33" i="73" a="1"/>
  <c r="N60" i="73" a="1"/>
  <c r="L60" i="73" a="1"/>
  <c r="N33" i="73" a="1"/>
  <c r="K60" i="73" a="1"/>
  <c r="M33" i="73" a="1"/>
  <c r="K33" i="73" a="1"/>
  <c r="I34" i="73"/>
  <c r="M60" i="73" a="1"/>
  <c r="I61" i="73"/>
  <c r="E18" i="98" l="1"/>
  <c r="G18" i="98"/>
  <c r="N9" i="77"/>
  <c r="H18" i="98" s="1"/>
  <c r="E21" i="98"/>
  <c r="I16" i="77"/>
  <c r="F21" i="98" s="1"/>
  <c r="D37" i="79"/>
  <c r="E30" i="79"/>
  <c r="L24" i="73"/>
  <c r="L33" i="73"/>
  <c r="N33" i="73"/>
  <c r="L60" i="73"/>
  <c r="N60" i="73"/>
  <c r="E48" i="79"/>
  <c r="H82" i="74"/>
  <c r="G83" i="74"/>
  <c r="E21" i="77"/>
  <c r="F21" i="77" s="1"/>
  <c r="M60" i="73"/>
  <c r="K60" i="73"/>
  <c r="K33" i="73"/>
  <c r="M33" i="73"/>
  <c r="N73" i="73"/>
  <c r="M16" i="77" s="1" a="1"/>
  <c r="M16" i="77" s="1"/>
  <c r="D55" i="79" s="1"/>
  <c r="M73" i="73"/>
  <c r="L16" i="77" s="1" a="1"/>
  <c r="L16" i="77" s="1"/>
  <c r="H35" i="73"/>
  <c r="G35" i="73"/>
  <c r="F63" i="73"/>
  <c r="H62" i="73"/>
  <c r="L34" i="73" a="1"/>
  <c r="N34" i="73" a="1"/>
  <c r="L61" i="73" a="1"/>
  <c r="N61" i="73" a="1"/>
  <c r="M61" i="73" a="1"/>
  <c r="K61" i="73" a="1"/>
  <c r="I35" i="73"/>
  <c r="M34" i="73" a="1"/>
  <c r="I62" i="73"/>
  <c r="K34" i="73" a="1"/>
  <c r="N16" i="77" l="1"/>
  <c r="H21" i="98" s="1"/>
  <c r="E37" i="79"/>
  <c r="G21" i="98"/>
  <c r="M24" i="73"/>
  <c r="N24" i="73"/>
  <c r="L61" i="73"/>
  <c r="N34" i="73"/>
  <c r="L34" i="73"/>
  <c r="N61" i="73"/>
  <c r="E55" i="79"/>
  <c r="G84" i="74"/>
  <c r="H83" i="74"/>
  <c r="E22" i="77"/>
  <c r="F22" i="77" s="1"/>
  <c r="M61" i="73"/>
  <c r="K61" i="73"/>
  <c r="K34" i="73"/>
  <c r="M34" i="73"/>
  <c r="H63" i="73"/>
  <c r="G63" i="73"/>
  <c r="N62" i="73" a="1"/>
  <c r="L62" i="73" a="1"/>
  <c r="N35" i="73" a="1"/>
  <c r="L35" i="73" a="1"/>
  <c r="K62" i="73" a="1"/>
  <c r="M35" i="73" a="1"/>
  <c r="I63" i="73"/>
  <c r="M62" i="73" a="1"/>
  <c r="K35" i="73" a="1"/>
  <c r="N35" i="73" l="1"/>
  <c r="L62" i="73"/>
  <c r="N62" i="73"/>
  <c r="L35" i="73"/>
  <c r="L36" i="73" s="1"/>
  <c r="H11" i="77" s="1" a="1"/>
  <c r="H11" i="77" s="1"/>
  <c r="G85" i="74"/>
  <c r="H84" i="74"/>
  <c r="K62" i="73"/>
  <c r="M62" i="73"/>
  <c r="M35" i="73"/>
  <c r="K35" i="73"/>
  <c r="K36" i="73" s="1"/>
  <c r="G11" i="77" s="1" a="1"/>
  <c r="G11" i="77" s="1"/>
  <c r="L63" i="73" a="1"/>
  <c r="N63" i="73" a="1"/>
  <c r="K63" i="73" a="1"/>
  <c r="M63" i="73" a="1"/>
  <c r="E12" i="98" l="1"/>
  <c r="I11" i="77"/>
  <c r="F12" i="98" s="1"/>
  <c r="D32" i="79"/>
  <c r="N63" i="73"/>
  <c r="L63" i="73"/>
  <c r="L64" i="73" s="1"/>
  <c r="G86" i="74"/>
  <c r="H86" i="74" s="1"/>
  <c r="H85" i="74"/>
  <c r="K63" i="73"/>
  <c r="K64" i="73" s="1"/>
  <c r="G15" i="77" s="1" a="1"/>
  <c r="G15" i="77" s="1"/>
  <c r="M63" i="73"/>
  <c r="M36" i="73"/>
  <c r="L11" i="77" s="1" a="1"/>
  <c r="L11" i="77" s="1"/>
  <c r="N36" i="73"/>
  <c r="M11" i="77" s="1" a="1"/>
  <c r="M11" i="77" s="1"/>
  <c r="D50" i="79" s="1"/>
  <c r="H91" i="73" l="1"/>
  <c r="G12" i="98"/>
  <c r="N11" i="77"/>
  <c r="H12" i="98" s="1"/>
  <c r="E19" i="98"/>
  <c r="E17" i="98" s="1"/>
  <c r="I15" i="77"/>
  <c r="F19" i="98" s="1"/>
  <c r="E32" i="79"/>
  <c r="H74" i="73"/>
  <c r="H92" i="73"/>
  <c r="H81" i="73"/>
  <c r="H93" i="73"/>
  <c r="H49" i="73"/>
  <c r="H86" i="73"/>
  <c r="H43" i="73"/>
  <c r="H80" i="73"/>
  <c r="H64" i="73"/>
  <c r="H75" i="73"/>
  <c r="H76" i="73"/>
  <c r="H97" i="73"/>
  <c r="H79" i="73"/>
  <c r="H24" i="73"/>
  <c r="H23" i="73"/>
  <c r="H96" i="73"/>
  <c r="H88" i="73"/>
  <c r="H73" i="73"/>
  <c r="H36" i="73"/>
  <c r="H82" i="73"/>
  <c r="E50" i="79"/>
  <c r="H51" i="73"/>
  <c r="H78" i="73"/>
  <c r="H17" i="73"/>
  <c r="H89" i="73"/>
  <c r="H77" i="73"/>
  <c r="H84" i="73"/>
  <c r="H83" i="73"/>
  <c r="H85" i="73"/>
  <c r="H94" i="73"/>
  <c r="H87" i="73"/>
  <c r="H90" i="73"/>
  <c r="H95" i="73"/>
  <c r="H15" i="77" a="1"/>
  <c r="H15" i="77" s="1"/>
  <c r="N64" i="73"/>
  <c r="M15" i="77" s="1" a="1"/>
  <c r="M15" i="77" s="1"/>
  <c r="M64" i="73"/>
  <c r="I86" i="73"/>
  <c r="I89" i="73"/>
  <c r="I43" i="73"/>
  <c r="I84" i="73"/>
  <c r="I77" i="73"/>
  <c r="I49" i="73"/>
  <c r="I24" i="73"/>
  <c r="I95" i="73"/>
  <c r="I83" i="73"/>
  <c r="I82" i="73"/>
  <c r="I51" i="73"/>
  <c r="I85" i="73"/>
  <c r="I93" i="73"/>
  <c r="I90" i="73"/>
  <c r="I80" i="73"/>
  <c r="I91" i="73"/>
  <c r="I96" i="73"/>
  <c r="I92" i="73"/>
  <c r="I73" i="73"/>
  <c r="I79" i="73"/>
  <c r="I97" i="73"/>
  <c r="I76" i="73"/>
  <c r="I88" i="73"/>
  <c r="I64" i="73"/>
  <c r="I87" i="73"/>
  <c r="I75" i="73"/>
  <c r="I78" i="73"/>
  <c r="I94" i="73"/>
  <c r="I81" i="73"/>
  <c r="I36" i="73"/>
  <c r="I17" i="73"/>
  <c r="I74" i="73"/>
  <c r="N91" i="73" l="1" a="1"/>
  <c r="N91" i="73" s="1"/>
  <c r="L91" i="73" a="1"/>
  <c r="L91" i="73" s="1"/>
  <c r="M91" i="73" a="1"/>
  <c r="M91" i="73" s="1"/>
  <c r="K91" i="73" a="1"/>
  <c r="K91" i="73" s="1"/>
  <c r="D54" i="79"/>
  <c r="E54" i="79" s="1"/>
  <c r="F17" i="98"/>
  <c r="D36" i="79"/>
  <c r="K86" i="73" a="1"/>
  <c r="K86" i="73" s="1"/>
  <c r="M86" i="73" a="1"/>
  <c r="M86" i="73" s="1"/>
  <c r="N86" i="73" a="1"/>
  <c r="N86" i="73" s="1"/>
  <c r="L86" i="73" a="1"/>
  <c r="L86" i="73" s="1"/>
  <c r="N92" i="73" a="1"/>
  <c r="N92" i="73" s="1"/>
  <c r="L92" i="73" a="1"/>
  <c r="L92" i="73" s="1"/>
  <c r="M92" i="73" a="1"/>
  <c r="M92" i="73" s="1"/>
  <c r="K92" i="73" a="1"/>
  <c r="K92" i="73" s="1"/>
  <c r="N80" i="73" a="1"/>
  <c r="N80" i="73" s="1"/>
  <c r="L80" i="73" a="1"/>
  <c r="L80" i="73" s="1"/>
  <c r="M80" i="73" a="1"/>
  <c r="M80" i="73" s="1"/>
  <c r="K80" i="73" a="1"/>
  <c r="K80" i="73" s="1"/>
  <c r="N79" i="73" a="1"/>
  <c r="N79" i="73" s="1"/>
  <c r="L79" i="73" a="1"/>
  <c r="L79" i="73" s="1"/>
  <c r="K79" i="73" a="1"/>
  <c r="K79" i="73" s="1"/>
  <c r="M79" i="73" a="1"/>
  <c r="M79" i="73" s="1"/>
  <c r="N83" i="73" a="1"/>
  <c r="N83" i="73" s="1"/>
  <c r="L83" i="73" a="1"/>
  <c r="L83" i="73" s="1"/>
  <c r="N96" i="73" a="1"/>
  <c r="N96" i="73" s="1"/>
  <c r="L96" i="73" a="1"/>
  <c r="L96" i="73" s="1"/>
  <c r="N90" i="73" a="1"/>
  <c r="N90" i="73" s="1"/>
  <c r="L90" i="73" a="1"/>
  <c r="L90" i="73" s="1"/>
  <c r="N88" i="73" a="1"/>
  <c r="N88" i="73" s="1"/>
  <c r="L88" i="73" a="1"/>
  <c r="L88" i="73" s="1"/>
  <c r="N87" i="73" a="1"/>
  <c r="N87" i="73" s="1"/>
  <c r="L87" i="73" a="1"/>
  <c r="L87" i="73" s="1"/>
  <c r="N94" i="73" a="1"/>
  <c r="N94" i="73" s="1"/>
  <c r="L94" i="73" a="1"/>
  <c r="L94" i="73" s="1"/>
  <c r="N82" i="73" a="1"/>
  <c r="N82" i="73" s="1"/>
  <c r="L82" i="73" a="1"/>
  <c r="L82" i="73" s="1"/>
  <c r="L84" i="73" a="1"/>
  <c r="L84" i="73" s="1"/>
  <c r="N84" i="73" a="1"/>
  <c r="N84" i="73" s="1"/>
  <c r="N78" i="73" a="1"/>
  <c r="N78" i="73" s="1"/>
  <c r="L78" i="73" a="1"/>
  <c r="L78" i="73" s="1"/>
  <c r="L95" i="73" a="1"/>
  <c r="L95" i="73" s="1"/>
  <c r="N95" i="73" a="1"/>
  <c r="N95" i="73" s="1"/>
  <c r="M82" i="73" a="1"/>
  <c r="M82" i="73" s="1"/>
  <c r="K82" i="73" a="1"/>
  <c r="K82" i="73" s="1"/>
  <c r="K88" i="73" a="1"/>
  <c r="K88" i="73" s="1"/>
  <c r="M88" i="73" a="1"/>
  <c r="M88" i="73" s="1"/>
  <c r="K96" i="73" a="1"/>
  <c r="K96" i="73" s="1"/>
  <c r="M96" i="73" a="1"/>
  <c r="M96" i="73" s="1"/>
  <c r="M90" i="73" a="1"/>
  <c r="M90" i="73" s="1"/>
  <c r="K90" i="73" a="1"/>
  <c r="K90" i="73" s="1"/>
  <c r="M87" i="73" a="1"/>
  <c r="M87" i="73" s="1"/>
  <c r="K87" i="73" a="1"/>
  <c r="K87" i="73" s="1"/>
  <c r="K78" i="73" a="1"/>
  <c r="K78" i="73" s="1"/>
  <c r="M78" i="73" a="1"/>
  <c r="M78" i="73" s="1"/>
  <c r="M94" i="73" a="1"/>
  <c r="M94" i="73" s="1"/>
  <c r="K94" i="73" a="1"/>
  <c r="K94" i="73" s="1"/>
  <c r="M95" i="73" a="1"/>
  <c r="M95" i="73" s="1"/>
  <c r="K95" i="73" a="1"/>
  <c r="K95" i="73" s="1"/>
  <c r="K83" i="73" a="1"/>
  <c r="K83" i="73" s="1"/>
  <c r="M83" i="73" a="1"/>
  <c r="M83" i="73" s="1"/>
  <c r="K84" i="73" a="1"/>
  <c r="K84" i="73" s="1"/>
  <c r="M84" i="73" a="1"/>
  <c r="M84" i="73" s="1"/>
  <c r="L15" i="77" a="1"/>
  <c r="L15" i="77" s="1"/>
  <c r="L75" i="73" a="1"/>
  <c r="N75" i="73" a="1"/>
  <c r="N74" i="73" a="1"/>
  <c r="K75" i="73" a="1"/>
  <c r="L74" i="73" a="1"/>
  <c r="M74" i="73" a="1"/>
  <c r="N76" i="73" a="1"/>
  <c r="L76" i="73" a="1"/>
  <c r="M75" i="73" a="1"/>
  <c r="K74" i="73" a="1"/>
  <c r="M76" i="73" a="1"/>
  <c r="K76" i="73" a="1"/>
  <c r="G19" i="98" l="1"/>
  <c r="G17" i="98" s="1"/>
  <c r="N15" i="77"/>
  <c r="H19" i="98" s="1"/>
  <c r="E36" i="79"/>
  <c r="K93" i="73"/>
  <c r="G21" i="77" s="1" a="1"/>
  <c r="G21" i="77" s="1"/>
  <c r="L75" i="73"/>
  <c r="N75" i="73"/>
  <c r="M75" i="73"/>
  <c r="K75" i="73"/>
  <c r="N74" i="73"/>
  <c r="N76" i="73"/>
  <c r="L74" i="73"/>
  <c r="K76" i="73"/>
  <c r="K74" i="73"/>
  <c r="L76" i="73"/>
  <c r="M74" i="73"/>
  <c r="M76" i="73"/>
  <c r="M93" i="73"/>
  <c r="L21" i="77" s="1" a="1"/>
  <c r="L21" i="77" s="1"/>
  <c r="L93" i="73"/>
  <c r="H21" i="77" s="1" a="1"/>
  <c r="H21" i="77" s="1"/>
  <c r="N93" i="73"/>
  <c r="M21" i="77" s="1" a="1"/>
  <c r="M21" i="77" s="1"/>
  <c r="M81" i="73"/>
  <c r="L18" i="77" s="1" a="1"/>
  <c r="L18" i="77" s="1"/>
  <c r="L81" i="73"/>
  <c r="H18" i="77" s="1" a="1"/>
  <c r="H18" i="77" s="1"/>
  <c r="K81" i="73"/>
  <c r="N81" i="73"/>
  <c r="M18" i="77" s="1" a="1"/>
  <c r="M18" i="77" s="1"/>
  <c r="L89" i="73"/>
  <c r="H20" i="77" s="1" a="1"/>
  <c r="H20" i="77" s="1"/>
  <c r="N89" i="73"/>
  <c r="M20" i="77" s="1" a="1"/>
  <c r="M20" i="77" s="1"/>
  <c r="K89" i="73"/>
  <c r="M89" i="73"/>
  <c r="L20" i="77" s="1" a="1"/>
  <c r="L20" i="77" s="1"/>
  <c r="L85" i="73"/>
  <c r="H19" i="77" s="1" a="1"/>
  <c r="H19" i="77" s="1"/>
  <c r="K85" i="73"/>
  <c r="G19" i="77" s="1" a="1"/>
  <c r="G19" i="77" s="1"/>
  <c r="N85" i="73"/>
  <c r="M19" i="77" s="1" a="1"/>
  <c r="M19" i="77" s="1"/>
  <c r="M85" i="73"/>
  <c r="L19" i="77" s="1" a="1"/>
  <c r="L19" i="77" s="1"/>
  <c r="K97" i="73"/>
  <c r="G22" i="77" s="1" a="1"/>
  <c r="G22" i="77" s="1"/>
  <c r="N97" i="73"/>
  <c r="M22" i="77" s="1" a="1"/>
  <c r="M22" i="77" s="1"/>
  <c r="M97" i="73"/>
  <c r="L22" i="77" s="1" a="1"/>
  <c r="L22" i="77" s="1"/>
  <c r="L97" i="73"/>
  <c r="H22" i="77" s="1" a="1"/>
  <c r="H22" i="77" s="1"/>
  <c r="E27" i="98" l="1"/>
  <c r="I22" i="77"/>
  <c r="F27" i="98" s="1"/>
  <c r="G24" i="98"/>
  <c r="N19" i="77"/>
  <c r="E24" i="98"/>
  <c r="I19" i="77"/>
  <c r="F24" i="98" s="1"/>
  <c r="N18" i="77"/>
  <c r="E26" i="98"/>
  <c r="I21" i="77"/>
  <c r="F26" i="98" s="1"/>
  <c r="N20" i="77"/>
  <c r="G27" i="98"/>
  <c r="N22" i="77"/>
  <c r="G26" i="98"/>
  <c r="N21" i="77"/>
  <c r="D43" i="79"/>
  <c r="D42" i="79"/>
  <c r="D41" i="79"/>
  <c r="D39" i="79"/>
  <c r="E41" i="79"/>
  <c r="G25" i="98"/>
  <c r="D40" i="79"/>
  <c r="G23" i="98"/>
  <c r="D59" i="79"/>
  <c r="E59" i="79" s="1"/>
  <c r="D60" i="79"/>
  <c r="E60" i="79" s="1"/>
  <c r="E43" i="79"/>
  <c r="D61" i="79"/>
  <c r="E61" i="79" s="1"/>
  <c r="E42" i="79"/>
  <c r="D58" i="79"/>
  <c r="E58" i="79" s="1"/>
  <c r="G20" i="77" a="1"/>
  <c r="G20" i="77" s="1"/>
  <c r="E40" i="79"/>
  <c r="D57" i="79"/>
  <c r="E57" i="79" s="1"/>
  <c r="G18" i="77" a="1"/>
  <c r="G18" i="77" s="1"/>
  <c r="E39" i="79"/>
  <c r="L77" i="73"/>
  <c r="H17" i="77" s="1" a="1"/>
  <c r="H17" i="77" s="1"/>
  <c r="N77" i="73"/>
  <c r="M17" i="77" s="1" a="1"/>
  <c r="M17" i="77" s="1"/>
  <c r="M77" i="73"/>
  <c r="L17" i="77" s="1" a="1"/>
  <c r="L17" i="77" s="1"/>
  <c r="K77" i="73"/>
  <c r="G17" i="77" s="1" a="1"/>
  <c r="G17" i="77" s="1"/>
  <c r="K24" i="73"/>
  <c r="G10" i="77" l="1" a="1"/>
  <c r="G10" i="77" s="1"/>
  <c r="E25" i="98"/>
  <c r="I20" i="77"/>
  <c r="F25" i="98" s="1"/>
  <c r="N17" i="77"/>
  <c r="E23" i="98"/>
  <c r="I18" i="77"/>
  <c r="F23" i="98" s="1"/>
  <c r="E22" i="98"/>
  <c r="I17" i="77"/>
  <c r="F22" i="98" s="1"/>
  <c r="D38" i="79"/>
  <c r="E38" i="79"/>
  <c r="G22" i="98"/>
  <c r="G20" i="98" s="1"/>
  <c r="D56" i="79"/>
  <c r="E56" i="79" s="1"/>
  <c r="D10" i="78"/>
  <c r="I10" i="77" l="1"/>
  <c r="F11" i="98" s="1"/>
  <c r="D13" i="78"/>
  <c r="E11" i="98"/>
  <c r="E10" i="98" s="1"/>
  <c r="G23" i="77"/>
  <c r="J15" i="77" s="1"/>
  <c r="K15" i="77" s="1"/>
  <c r="F20" i="98"/>
  <c r="E20" i="98"/>
  <c r="D12" i="78"/>
  <c r="D15" i="78" s="1"/>
  <c r="G10" i="78"/>
  <c r="G12" i="78" s="1"/>
  <c r="E10" i="78"/>
  <c r="E12" i="78" s="1"/>
  <c r="H10" i="77" a="1"/>
  <c r="H10" i="77" s="1"/>
  <c r="M10" i="77" a="1"/>
  <c r="M10" i="77" s="1"/>
  <c r="F10" i="78"/>
  <c r="F13" i="78" s="1"/>
  <c r="L10" i="77" a="1"/>
  <c r="L10" i="77" s="1"/>
  <c r="J22" i="77" l="1"/>
  <c r="K22" i="77" s="1"/>
  <c r="J21" i="77"/>
  <c r="H26" i="98" s="1"/>
  <c r="J20" i="77"/>
  <c r="H25" i="98" s="1"/>
  <c r="J17" i="77"/>
  <c r="H22" i="98" s="1"/>
  <c r="J18" i="77"/>
  <c r="H23" i="98" s="1"/>
  <c r="J19" i="77"/>
  <c r="H24" i="98" s="1"/>
  <c r="D49" i="79"/>
  <c r="E49" i="79" s="1"/>
  <c r="E9" i="98"/>
  <c r="E32" i="98" s="1"/>
  <c r="F10" i="98"/>
  <c r="F9" i="98" s="1"/>
  <c r="F32" i="98" s="1"/>
  <c r="J10" i="77"/>
  <c r="K10" i="77" s="1"/>
  <c r="J11" i="77"/>
  <c r="K11" i="77" s="1"/>
  <c r="J16" i="77"/>
  <c r="K16" i="77" s="1"/>
  <c r="J13" i="77"/>
  <c r="K13" i="77" s="1"/>
  <c r="H15" i="98" s="1"/>
  <c r="J12" i="77"/>
  <c r="K12" i="77" s="1"/>
  <c r="I23" i="77"/>
  <c r="J23" i="77"/>
  <c r="J14" i="77"/>
  <c r="K14" i="77" s="1"/>
  <c r="H34" i="98" s="1"/>
  <c r="J9" i="77"/>
  <c r="K9" i="77" s="1"/>
  <c r="G11" i="98"/>
  <c r="G10" i="98" s="1"/>
  <c r="G9" i="98" s="1"/>
  <c r="G32" i="98" s="1"/>
  <c r="N10" i="77"/>
  <c r="H11" i="98" s="1"/>
  <c r="H10" i="98" s="1"/>
  <c r="H17" i="98"/>
  <c r="E31" i="79"/>
  <c r="D31" i="79"/>
  <c r="H23" i="77"/>
  <c r="L23" i="77"/>
  <c r="M23" i="77"/>
  <c r="F12" i="78"/>
  <c r="H27" i="98" l="1"/>
  <c r="H20" i="98" s="1"/>
  <c r="H9" i="98" s="1"/>
  <c r="H32" i="98" s="1"/>
  <c r="K21" i="77"/>
  <c r="K20" i="77"/>
  <c r="K17" i="77"/>
  <c r="K18" i="77"/>
  <c r="K19" i="77"/>
  <c r="O21" i="77"/>
  <c r="P21" i="77" s="1"/>
  <c r="O22" i="77"/>
  <c r="P22" i="77" s="1"/>
  <c r="O19" i="77"/>
  <c r="P19" i="77" s="1"/>
  <c r="O20" i="77"/>
  <c r="P20" i="77" s="1"/>
  <c r="O17" i="77"/>
  <c r="P17" i="77" s="1"/>
  <c r="O18" i="77"/>
  <c r="P18" i="77" s="1"/>
  <c r="O9" i="77"/>
  <c r="O14" i="77"/>
  <c r="O13" i="77"/>
  <c r="O12" i="77"/>
  <c r="O16" i="77"/>
  <c r="P16" i="77" s="1"/>
  <c r="O11" i="77"/>
  <c r="O15" i="77"/>
  <c r="O10" i="77"/>
  <c r="F15" i="78"/>
  <c r="E35" i="98"/>
  <c r="G35" i="98"/>
  <c r="F35" i="98"/>
  <c r="O23" i="77"/>
  <c r="P23" i="77"/>
  <c r="N23" i="77"/>
  <c r="H35" i="98" l="1"/>
  <c r="D46" i="79"/>
  <c r="E46" i="79" s="1"/>
  <c r="P11" i="77"/>
  <c r="P10" i="77"/>
  <c r="P14" i="77"/>
  <c r="P13" i="77"/>
  <c r="P12" i="77"/>
  <c r="P15" i="77"/>
  <c r="P9" i="77"/>
</calcChain>
</file>

<file path=xl/metadata.xml><?xml version="1.0" encoding="utf-8"?>
<metadata xmlns="http://purl.oclc.org/ooxml/spreadsheetml/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<sst xmlns="http://purl.oclc.org/ooxml/spreadsheetml/main" count="1043" uniqueCount="349">
  <si>
    <t>Navigation</t>
  </si>
  <si>
    <t>Input data</t>
  </si>
  <si>
    <t>View outputs</t>
  </si>
  <si>
    <t xml:space="preserve">Guidance </t>
  </si>
  <si>
    <t>Navigation and information</t>
  </si>
  <si>
    <t>Reference information</t>
  </si>
  <si>
    <t>Typical case</t>
  </si>
  <si>
    <t>Cost category</t>
  </si>
  <si>
    <t>$</t>
  </si>
  <si>
    <t>Irreversible (deaths)</t>
  </si>
  <si>
    <t>Healthcare</t>
  </si>
  <si>
    <t>Total</t>
  </si>
  <si>
    <t>Sexual violence</t>
  </si>
  <si>
    <t>Cost of service call by police</t>
  </si>
  <si>
    <t>Registration and administration cost of case</t>
  </si>
  <si>
    <t>Protection</t>
  </si>
  <si>
    <t>Probation/Arrest</t>
  </si>
  <si>
    <t>Eviction</t>
  </si>
  <si>
    <t>Sexual offences</t>
  </si>
  <si>
    <t>Long term detention (prison)</t>
  </si>
  <si>
    <t xml:space="preserve">Mediating self-referral cases </t>
  </si>
  <si>
    <t>Counselling services</t>
  </si>
  <si>
    <t>Social services</t>
  </si>
  <si>
    <t>Hotline</t>
  </si>
  <si>
    <t>Shelter</t>
  </si>
  <si>
    <t>Education services</t>
  </si>
  <si>
    <t>Personal expenses</t>
  </si>
  <si>
    <t>Personal expenses for transportation</t>
  </si>
  <si>
    <t>Personal expenses for diagnostic and medicine</t>
  </si>
  <si>
    <t>Personal expenses for legal services</t>
  </si>
  <si>
    <t>Cost of property damage</t>
  </si>
  <si>
    <t>Loss of personal property</t>
  </si>
  <si>
    <t>Loss of personal income</t>
  </si>
  <si>
    <t>Personal expenses incurred</t>
  </si>
  <si>
    <t xml:space="preserve">Reversible - Employment Income loss </t>
  </si>
  <si>
    <t>Reversible - Missing value of lost household work</t>
  </si>
  <si>
    <t>Personal expenses for ambulance call</t>
  </si>
  <si>
    <t>Cost categories</t>
  </si>
  <si>
    <t>Cost item</t>
  </si>
  <si>
    <t>Currency (enter symbol / code)</t>
  </si>
  <si>
    <t>LookUps</t>
  </si>
  <si>
    <t>Yes</t>
  </si>
  <si>
    <t>No</t>
  </si>
  <si>
    <t>Yes/No lookups</t>
  </si>
  <si>
    <t>Total cost $</t>
  </si>
  <si>
    <t>Sub-Total</t>
  </si>
  <si>
    <t>No.</t>
  </si>
  <si>
    <t>Number of people / units</t>
  </si>
  <si>
    <t>Days / hours</t>
  </si>
  <si>
    <t>Emergency</t>
  </si>
  <si>
    <t>Audit trail</t>
  </si>
  <si>
    <t>Assumptions for typical case</t>
  </si>
  <si>
    <t>Assumptions for best case</t>
  </si>
  <si>
    <t>Assumptions / data sources for typical case</t>
  </si>
  <si>
    <t>Assumptions / data sources for best case</t>
  </si>
  <si>
    <t>Optional</t>
  </si>
  <si>
    <t>Full coverage case</t>
  </si>
  <si>
    <t>Dashboard</t>
  </si>
  <si>
    <t>Other</t>
  </si>
  <si>
    <t>Total Direct Cost</t>
  </si>
  <si>
    <t>Total Economy wide Cost</t>
  </si>
  <si>
    <t xml:space="preserve"> Total Cost</t>
  </si>
  <si>
    <t>Total Direct Cost as % of GDP</t>
  </si>
  <si>
    <t>Total Economy wide Cost as % of GDP</t>
  </si>
  <si>
    <t>Total Cost as % of GDP</t>
  </si>
  <si>
    <t>GDP market price in $</t>
  </si>
  <si>
    <t>Value</t>
  </si>
  <si>
    <t>Reference / contextual data</t>
  </si>
  <si>
    <t>Data item</t>
  </si>
  <si>
    <t>Data entry checklist</t>
  </si>
  <si>
    <t>Validation checklist</t>
  </si>
  <si>
    <t>Detailed summary</t>
  </si>
  <si>
    <t>Row ID</t>
  </si>
  <si>
    <t>R1</t>
  </si>
  <si>
    <t>R2</t>
  </si>
  <si>
    <t>R3</t>
  </si>
  <si>
    <t>R4</t>
  </si>
  <si>
    <t>R5</t>
  </si>
  <si>
    <t>R6</t>
  </si>
  <si>
    <t>R7</t>
  </si>
  <si>
    <t>R8</t>
  </si>
  <si>
    <t>R9</t>
  </si>
  <si>
    <t>R10</t>
  </si>
  <si>
    <t>R11</t>
  </si>
  <si>
    <t>R12</t>
  </si>
  <si>
    <t>R13</t>
  </si>
  <si>
    <t>R14</t>
  </si>
  <si>
    <t>R15</t>
  </si>
  <si>
    <t>R16</t>
  </si>
  <si>
    <t>R17</t>
  </si>
  <si>
    <t>R18</t>
  </si>
  <si>
    <t>R19</t>
  </si>
  <si>
    <t>R20</t>
  </si>
  <si>
    <t>R21</t>
  </si>
  <si>
    <t>R22</t>
  </si>
  <si>
    <t>R23</t>
  </si>
  <si>
    <t>R24</t>
  </si>
  <si>
    <t>R25</t>
  </si>
  <si>
    <t>R26</t>
  </si>
  <si>
    <t>R27</t>
  </si>
  <si>
    <t>R28</t>
  </si>
  <si>
    <t>R29</t>
  </si>
  <si>
    <t>R30</t>
  </si>
  <si>
    <t>R31</t>
  </si>
  <si>
    <t>R32</t>
  </si>
  <si>
    <t>R33</t>
  </si>
  <si>
    <t>R34</t>
  </si>
  <si>
    <t>R38</t>
  </si>
  <si>
    <t>R39</t>
  </si>
  <si>
    <t>R40</t>
  </si>
  <si>
    <t>R41</t>
  </si>
  <si>
    <t>R42</t>
  </si>
  <si>
    <t>R43</t>
  </si>
  <si>
    <t>R44</t>
  </si>
  <si>
    <t>R45</t>
  </si>
  <si>
    <t>R46</t>
  </si>
  <si>
    <t>R47</t>
  </si>
  <si>
    <t>R48</t>
  </si>
  <si>
    <t>R49</t>
  </si>
  <si>
    <t>R50</t>
  </si>
  <si>
    <t>R51</t>
  </si>
  <si>
    <t>R52</t>
  </si>
  <si>
    <t>CostCategories</t>
  </si>
  <si>
    <t>Hide with code so cannot be found</t>
  </si>
  <si>
    <t>SheetName</t>
  </si>
  <si>
    <t>Personal income</t>
  </si>
  <si>
    <t>If you add or change the cost categories, you need to click the update button to view these tabs.</t>
  </si>
  <si>
    <t>Personal expenses for in patient services</t>
  </si>
  <si>
    <t>Working area</t>
  </si>
  <si>
    <t>This area can be used to undertake any calculations etc required. Data entered here will not automatically link to anywhere else in the tool, but you can choose to link it to other point in the tool.</t>
  </si>
  <si>
    <t>Guidance and checks</t>
  </si>
  <si>
    <t>HomePageSelection</t>
  </si>
  <si>
    <t>AllSheetsList</t>
  </si>
  <si>
    <t>Home</t>
  </si>
  <si>
    <t>Guidance</t>
  </si>
  <si>
    <t>HLSummary</t>
  </si>
  <si>
    <t>DetailedSummary</t>
  </si>
  <si>
    <t>1.</t>
  </si>
  <si>
    <t>2.</t>
  </si>
  <si>
    <t>3.</t>
  </si>
  <si>
    <t>4.</t>
  </si>
  <si>
    <t>5.</t>
  </si>
  <si>
    <t>6.</t>
  </si>
  <si>
    <t>7.</t>
  </si>
  <si>
    <t>8.</t>
  </si>
  <si>
    <t>9.</t>
  </si>
  <si>
    <t>10.</t>
  </si>
  <si>
    <t>11.</t>
  </si>
  <si>
    <t>12.</t>
  </si>
  <si>
    <t>13.</t>
  </si>
  <si>
    <t>14.</t>
  </si>
  <si>
    <t>Match row</t>
  </si>
  <si>
    <t>Go to reference sheet</t>
  </si>
  <si>
    <t>Ref no.</t>
  </si>
  <si>
    <t>R53</t>
  </si>
  <si>
    <t>R54</t>
  </si>
  <si>
    <t>R55</t>
  </si>
  <si>
    <t>R56</t>
  </si>
  <si>
    <t>R57</t>
  </si>
  <si>
    <t>R58</t>
  </si>
  <si>
    <t>R59</t>
  </si>
  <si>
    <t>R60</t>
  </si>
  <si>
    <t>R61</t>
  </si>
  <si>
    <t>R62</t>
  </si>
  <si>
    <t>R63</t>
  </si>
  <si>
    <t>R64</t>
  </si>
  <si>
    <t>R65</t>
  </si>
  <si>
    <t>R66</t>
  </si>
  <si>
    <t>R67</t>
  </si>
  <si>
    <t>R68</t>
  </si>
  <si>
    <t>R69</t>
  </si>
  <si>
    <t>R70</t>
  </si>
  <si>
    <t>R71</t>
  </si>
  <si>
    <t>R72</t>
  </si>
  <si>
    <t>R73</t>
  </si>
  <si>
    <t>R74</t>
  </si>
  <si>
    <t>R75</t>
  </si>
  <si>
    <t>Output sheet</t>
  </si>
  <si>
    <t>Input</t>
  </si>
  <si>
    <t xml:space="preserve"> </t>
  </si>
  <si>
    <t>Example template</t>
  </si>
  <si>
    <t>Sheet navigation boxes</t>
  </si>
  <si>
    <t>Length of range</t>
  </si>
  <si>
    <t>String</t>
  </si>
  <si>
    <t>Row</t>
  </si>
  <si>
    <t>Sheet name</t>
  </si>
  <si>
    <t>Flag to include in HL summary. Set to zero if hidden</t>
  </si>
  <si>
    <t>The data below shows summaries by cost category. The buttons below can be used to copy the charts to paste them elsewhere.</t>
  </si>
  <si>
    <t>UseList</t>
  </si>
  <si>
    <t>AllSheetsListUpdatedRange</t>
  </si>
  <si>
    <t>CostCategoriesUpdatedRange</t>
  </si>
  <si>
    <t>AllSheetsList - extra sheets name only</t>
  </si>
  <si>
    <t>Rank of new options</t>
  </si>
  <si>
    <t>Reference for count / ranking figure for range</t>
  </si>
  <si>
    <t>Each sheet also includes navigation tools at the top to move to a specific sheet or to return to the Home sheet.</t>
  </si>
  <si>
    <t>Overview</t>
  </si>
  <si>
    <t>Reference date for exchange rate</t>
  </si>
  <si>
    <t>Completed</t>
  </si>
  <si>
    <t>See sheet</t>
  </si>
  <si>
    <r>
      <t xml:space="preserve">Reference data completed OK?
</t>
    </r>
    <r>
      <rPr>
        <i/>
        <sz val="10"/>
        <color theme="1"/>
        <rFont val="Calibri"/>
        <family val="2"/>
        <scheme val="minor"/>
      </rPr>
      <t>Note that missing data here will mean that some calculations in the tool will not work. You will see a 'DIV0#' error in other sheets if you have not added in data here.</t>
    </r>
  </si>
  <si>
    <t>This section is used to provide an opportunity to check that you have populated key components of the tool.</t>
  </si>
  <si>
    <t>Notes</t>
  </si>
  <si>
    <t>Full cost should be higher than the typical case cost:</t>
  </si>
  <si>
    <t>Check status</t>
  </si>
  <si>
    <t>Check</t>
  </si>
  <si>
    <t>OK</t>
  </si>
  <si>
    <t>Cost percentage of GDP</t>
  </si>
  <si>
    <t>% of GDP</t>
  </si>
  <si>
    <t>Private healthcare expenses (added through uplift)</t>
  </si>
  <si>
    <t>The data entry for Education works differently to the other cost categories. Instead of building up costs, a proportion of the education costs are considered to be costs associated with violence against women and girls.</t>
  </si>
  <si>
    <t>Proportion</t>
  </si>
  <si>
    <t>Check areas data has been entered for</t>
  </si>
  <si>
    <t>This sheet provides a summary of the costs by cost category.</t>
  </si>
  <si>
    <t>Cost category as a percentage of costs</t>
  </si>
  <si>
    <t>This sheet is devoted to entering information about public health costs. To add an uplift for private healthcare costs, enter a value below in addition to completing the table.</t>
  </si>
  <si>
    <t>A. ReferenceFigures</t>
  </si>
  <si>
    <t>B. CostCategories</t>
  </si>
  <si>
    <t>Note that missing data here will mean that some calculations in the tool will not work. You will see a 'DIV0#' error in other sheets if you have not added in data here.</t>
  </si>
  <si>
    <t>Check type</t>
  </si>
  <si>
    <t>The table below shows where data has been entered for the given cost category. It is not essential that data is entered in for all cost categories, but this should be checked to make sure the tool is showing as calculated for every cost category you expect.</t>
  </si>
  <si>
    <t>Cost category as a percentage of costs (for labels)</t>
  </si>
  <si>
    <t>This sheet gives guidance on core elements of the cost category sheet to help explain how it should be used.</t>
  </si>
  <si>
    <t>This sheet can be used to change the details for the different cost categories included within all the sheets.</t>
  </si>
  <si>
    <t>Input considerations</t>
  </si>
  <si>
    <t>Output checklist</t>
  </si>
  <si>
    <t>Input checklist</t>
  </si>
  <si>
    <t>Welcome to the EconVAWG tool. This is a toolkit that facilitates the estimation of the cost of violence against women and girls.</t>
  </si>
  <si>
    <r>
      <t xml:space="preserve">Select a cost category sheet from the list to be taken there directly:
</t>
    </r>
    <r>
      <rPr>
        <i/>
        <sz val="10"/>
        <rFont val="Calibri"/>
        <family val="2"/>
        <scheme val="minor"/>
      </rPr>
      <t>(This dropdown also appears on every sheet within the tool to help with navigation)</t>
    </r>
  </si>
  <si>
    <t>This sheet contains details for key figures that will be used throughout the tool. Complete the yellow cells below to facilitate the presentation of data and calculations within the tool. The orange cells are optional and can be used to enter reference information. The grey cells do not need any information to be added.</t>
  </si>
  <si>
    <t>Case completion for social services</t>
  </si>
  <si>
    <t>B. Economy-wide cost (indirect and induced)</t>
  </si>
  <si>
    <t xml:space="preserve">  Agriculture</t>
  </si>
  <si>
    <t xml:space="preserve">  Industry </t>
  </si>
  <si>
    <t xml:space="preserve">  Services</t>
  </si>
  <si>
    <t>C. Total cost (direct + economy-wide)</t>
  </si>
  <si>
    <t>Cost to Girls</t>
  </si>
  <si>
    <t>Cost to Adult Female</t>
  </si>
  <si>
    <t>Cost to the Private Sector</t>
  </si>
  <si>
    <t>Percentage of GDP</t>
  </si>
  <si>
    <t>A. Direct cost total</t>
  </si>
  <si>
    <t>Cost to the economy summary</t>
  </si>
  <si>
    <t>Physical violence</t>
  </si>
  <si>
    <t>Private and Public Cost of divorce</t>
  </si>
  <si>
    <t>Learning time lost</t>
  </si>
  <si>
    <t>TotalEconomicCostsofVAWG</t>
  </si>
  <si>
    <t>Costs by alternative classification</t>
  </si>
  <si>
    <t>Total personal income and expenses</t>
  </si>
  <si>
    <t>Total 'Not classified'</t>
  </si>
  <si>
    <t>No negative values; the values must be 0 or positive</t>
  </si>
  <si>
    <t>Unit costs may be based on per capita GDP (%)</t>
  </si>
  <si>
    <t>Proportional and total costs may be based on GDP (%)</t>
  </si>
  <si>
    <t>Specific:</t>
  </si>
  <si>
    <t xml:space="preserve">Per event </t>
  </si>
  <si>
    <t>1 to 7%</t>
  </si>
  <si>
    <t>Personal expenses for inpatient services</t>
  </si>
  <si>
    <t>Medical wards</t>
  </si>
  <si>
    <t>Surgical wards</t>
  </si>
  <si>
    <t>Maternity wards</t>
  </si>
  <si>
    <t>NICU</t>
  </si>
  <si>
    <t>Ward ICU</t>
  </si>
  <si>
    <t>Accident and Emergency</t>
  </si>
  <si>
    <t>Ambulance</t>
  </si>
  <si>
    <t>Special clinic</t>
  </si>
  <si>
    <t>CT Scanner</t>
  </si>
  <si>
    <t>Echography</t>
  </si>
  <si>
    <t>MRI</t>
  </si>
  <si>
    <t>Theatre General Surgery</t>
  </si>
  <si>
    <t>Theatre Ophthalmology</t>
  </si>
  <si>
    <t>Theatre Gynae</t>
  </si>
  <si>
    <t>Theatre Endoscopy</t>
  </si>
  <si>
    <t>Theatre ENT</t>
  </si>
  <si>
    <t>Immediate operations</t>
  </si>
  <si>
    <t>Minor Theatre</t>
  </si>
  <si>
    <t xml:space="preserve">Per event/day </t>
  </si>
  <si>
    <t>Probation</t>
  </si>
  <si>
    <t>Rape cases</t>
  </si>
  <si>
    <t>Detention</t>
  </si>
  <si>
    <t>GBV rate (%)</t>
  </si>
  <si>
    <t>Checking factor (%)</t>
  </si>
  <si>
    <t>Checking factor % of Population</t>
  </si>
  <si>
    <t xml:space="preserve">11 to 15% </t>
  </si>
  <si>
    <t>Sexual case</t>
  </si>
  <si>
    <t>5 to 10 %</t>
  </si>
  <si>
    <t>Female labour force participation (% of population)</t>
  </si>
  <si>
    <t>Female employment rate (% of female labour force)</t>
  </si>
  <si>
    <t>% of total learning time</t>
  </si>
  <si>
    <t>See row label for detail</t>
  </si>
  <si>
    <t>Total operational cost</t>
  </si>
  <si>
    <t xml:space="preserve">Physical case </t>
  </si>
  <si>
    <t>6. Education</t>
  </si>
  <si>
    <t>Paediatrics</t>
  </si>
  <si>
    <t>Theatre Orthopaedic</t>
  </si>
  <si>
    <t>Evictions</t>
  </si>
  <si>
    <t>General</t>
  </si>
  <si>
    <t>Education</t>
  </si>
  <si>
    <t>Total services cost (excluding 'Not classified")</t>
  </si>
  <si>
    <t>1. Sexual exposer cases - Admin record</t>
  </si>
  <si>
    <t xml:space="preserve">2. Sexual exposer traumatic cases </t>
  </si>
  <si>
    <t xml:space="preserve">3. Sexual exposer with psychological cases </t>
  </si>
  <si>
    <t>1. Visits to CHC</t>
  </si>
  <si>
    <t>2. Visits to specialist</t>
  </si>
  <si>
    <t>3. Emergency</t>
  </si>
  <si>
    <t>4. Hositalization</t>
  </si>
  <si>
    <t>1. Cost of service call (not associated with administrative/ciminal liability)</t>
  </si>
  <si>
    <t xml:space="preserve">  a. Law enforcement</t>
  </si>
  <si>
    <t xml:space="preserve">  b. Protection</t>
  </si>
  <si>
    <t xml:space="preserve">  c. Probation</t>
  </si>
  <si>
    <t xml:space="preserve">  d. Evicson </t>
  </si>
  <si>
    <t xml:space="preserve"> e.  Rape/Sexual offence</t>
  </si>
  <si>
    <t>f. Long term detention cost</t>
  </si>
  <si>
    <t>1. Cost of case compilation/registration</t>
  </si>
  <si>
    <t>2. Self-Referral to correction programme</t>
  </si>
  <si>
    <t>1. Cost of maintening Shelter</t>
  </si>
  <si>
    <t>Primary and Secondary Education budget</t>
  </si>
  <si>
    <t>The navigation panel below can be used to move between sheets. Click on the appropriate button to take you to the sheet named on the button.
To be able to use the tool, please ensure you enable macros if you have not already done so when opening the tool. To do this, click 'Enable editing' and then 'Enable content.' This usually appears at the top of your spreadsheet but this can vary depending on your version.</t>
  </si>
  <si>
    <t>This guidance sets out some core principles regarding the design of the tool and then in the section below presents a step-by-step guide to populate the tool.</t>
  </si>
  <si>
    <t>The different sheets within the tool are colour-coded to ease navigation and understanding of where to enter data and applicable information. The colours are shown below:</t>
  </si>
  <si>
    <t>Similarly, within each of the sheets, the same colour coding indicates where data can be entered. Data in the 'optional' cells will not be used in the calculations but is provided in order to add an audit trail or undertake calculations within the tool. It is not essential to enter data on every yellow tab or in every yellow cell.</t>
  </si>
  <si>
    <t>Step-by-step guide</t>
  </si>
  <si>
    <r>
      <t xml:space="preserve">The core steps below provide detail of how to use the tool effectively. However, the Facilitator's Guide provides more information:
1. </t>
    </r>
    <r>
      <rPr>
        <b/>
        <sz val="9"/>
        <rFont val="Arial"/>
        <family val="2"/>
      </rPr>
      <t>Complete the A. ReferenceFigures' sheet (yellow tab).</t>
    </r>
    <r>
      <rPr>
        <sz val="9"/>
        <rFont val="Arial"/>
        <family val="2"/>
      </rPr>
      <t xml:space="preserve"> This sheet is used to enter key data for calculations and to enable the tool to be tailored to the appropriate currency. 
2. </t>
    </r>
    <r>
      <rPr>
        <b/>
        <sz val="9"/>
        <rFont val="Arial"/>
        <family val="2"/>
      </rPr>
      <t>Complete the 'B. CostCategories sheet (yellow tab).</t>
    </r>
    <r>
      <rPr>
        <sz val="9"/>
        <rFont val="Arial"/>
        <family val="2"/>
      </rPr>
      <t xml:space="preserve"> This sets up the other sheets within the tool so they are tailored to the cost categories and cost items that will be modelled. This sheet can be modified during the process of completing the tool. However, it should be noted that changes to this sheet will change the table heading on the corresponding cost category sheet. Some 'Cost items' have been included already as potential cost types but it is not essential to use all of these, and under each cost item you can also add your own cost items. There is also space within this sheet to add additional cost categories and cost items.
3. </t>
    </r>
    <r>
      <rPr>
        <b/>
        <sz val="9"/>
        <rFont val="Arial"/>
        <family val="2"/>
      </rPr>
      <t>Complete each cost category sheet (yellow tab) that applies.</t>
    </r>
    <r>
      <rPr>
        <sz val="9"/>
        <rFont val="Arial"/>
        <family val="2"/>
      </rPr>
      <t xml:space="preserve"> On each cost category sheet (e.g. Personal income, Healthcare, Law enforcement and judiciary, etc.), there is a table for each 'cost item.' The cost items are populated by the 'B. CostCategories' sheet. Within each cost item, cost components can be added. The 'Example' sheet (blue tab) provides more information on completing this sheet, showing all the elements that are mentioned in relation to the cost categories. There is also additional information on the 'Input considerations' sheet (blue tab), which can help support you with the data entry. Note that, on each cost category sheet, all yellow cells in a row need to be populated for the calculations to work. This may need to be a '1' where there is no specific value or multiple.
At the bottom of each cost category sheet there is a 'working area.' This can be used for calculations and notes. Data from here will not directly feed into the rest of the calculations unless you link it directly but can be used for audit trail and reference information, etc.
It should be noted that there is some variation for the sheets for Healthcare and Education. For Healthcare, there is an additional opportunity to add out-of-pocket expenses associated with private healthcare. For education, costs are built up as a proportion of the overall education budget.
4. </t>
    </r>
    <r>
      <rPr>
        <b/>
        <sz val="9"/>
        <rFont val="Arial"/>
        <family val="2"/>
      </rPr>
      <t>Enter data on total economy-wide cost in the 'High-level summary' sheet (green tab).</t>
    </r>
    <r>
      <rPr>
        <sz val="9"/>
        <rFont val="Arial"/>
        <family val="2"/>
      </rPr>
      <t xml:space="preserve"> The data for this should be drawn from an input-output model (IOM) or a social accounting matrix (SAM) model.
5. </t>
    </r>
    <r>
      <rPr>
        <b/>
        <sz val="9"/>
        <rFont val="Arial"/>
        <family val="2"/>
      </rPr>
      <t xml:space="preserve">Check for errors on the 'Output checklist' (blue tab). </t>
    </r>
    <r>
      <rPr>
        <sz val="9"/>
        <rFont val="Arial"/>
        <family val="2"/>
      </rPr>
      <t xml:space="preserve">Once you have completed data entry, you should review the 'Output checklist' sheet to ensure there is no missing information before reviewing the summary data. 
</t>
    </r>
    <r>
      <rPr>
        <b/>
        <sz val="9"/>
        <rFont val="Arial"/>
        <family val="2"/>
      </rPr>
      <t>6. View summary outputs (green tabs)</t>
    </r>
  </si>
  <si>
    <t>Female employment data may be based on labour market information (% of total labour force)</t>
  </si>
  <si>
    <t xml:space="preserve">2. Number of victims/services recipients (% of total population) </t>
  </si>
  <si>
    <t>7. Personal unit cost (% of per capita GDP)</t>
  </si>
  <si>
    <t>Per event</t>
  </si>
  <si>
    <t>This section provides two types of checks. The first provides a checklist that core data entry has been completed. The second highlights where there may be unexpected relationships between variables and where, although data may have been entered, it should be checked for accuracy.</t>
  </si>
  <si>
    <t>High-level summary</t>
  </si>
  <si>
    <t>This sheet provides a high-level summary of the overall economic costs, and costs in the context of GDP. To complete this sheet fully, data is needed from an input-output model (IOM) or a social accounting matrix (SAM), which should be developed separately. A prototype is provided to illustrate what this might look like. More detail on completing this can be found in the Facilitator's Guide. Once the IOM/SAM has been completed, data should be entered in the yellow cells below.</t>
  </si>
  <si>
    <t>This sheet collates the direct cost and economy-wide costs of VAWG. It takes inputs from this tool as well as inputs from an economy-wide model that could either be an IOM or a SAM. It also calculates total cost of VAWG. More details about what is included in the totals in bold can be found by clicking on the cell. A pop-up message box will then tell you what this includes.
It should be noted that this sheet involves some assumptions:
- The 'Not classified' costs include the costs in the 'Other' cost category as well as any additional cost categories that have been created. These cost categories are only visible when they have been selected in the 'B.CostCategories' tab.
- For the 'Costs by alternative classification,' it has been necessary to assume that education relates to girls and all other costs relate to adults. It is likely that this assumption overstates the costs to adults and understates the cost to girls.</t>
  </si>
  <si>
    <t>You can add labels where sufficient rows already exist or add new ones with the button below.</t>
  </si>
  <si>
    <t>Note that you can change any of the yellow cells at any point and they will reflect in the sheets (remember to click the update tool button to ensure the additional cost category sheets are visible or hidden as required). However, you will need to ensure you make any corresponding additions/edits to the associated cost category sheet as only the heading tables will update and not any information entered in the yellow cells on the cost category sheets.
The additional cost categories (reference numbers 9 to 14) can be removed at any time by removing the details and running the 'Update tool' button again. However, data in the individual cost category sheets in the yellow cells would have to be edited manually.</t>
  </si>
  <si>
    <t>This area can be used to undertake any calculations, etc. required. Data entered here will not automatically link to anywhere else in the tool but you can choose to link it to other point in the tool.</t>
  </si>
  <si>
    <t>Note that all yellow cells in any given row need to be populated for the calculations to work for that item. This may mean needing to add a '1' where there is no specific value or multiple. This is particularly likely to apply for the 'Number of people/units' field.</t>
  </si>
  <si>
    <t>Percentage uplift to be applied for out-of-pocket expenses?</t>
  </si>
  <si>
    <t>Enter the percentage uplift to be added.</t>
  </si>
  <si>
    <t>Specialised Services</t>
  </si>
  <si>
    <t>Law enforcement and judiciary</t>
  </si>
  <si>
    <t>This sheet suggests potential 'reasonable' guidelines for cell values against different cost categories and cost components. There may be reasonable exceptions to these but it is hoped these will provide support in considering likely values. Please review your input data against these suggested ratios.</t>
  </si>
  <si>
    <t>Hospitalisation</t>
  </si>
  <si>
    <t xml:space="preserve">1. General considerations: </t>
  </si>
  <si>
    <t>3. Unit cost health services (% of per capita GDP)</t>
  </si>
  <si>
    <t>4. Unit cost judiciary services (% of per capita GDP)</t>
  </si>
  <si>
    <t>5. Employment</t>
  </si>
  <si>
    <t>5 to 10%</t>
  </si>
  <si>
    <t>1 to 2%</t>
  </si>
  <si>
    <t>1 to 3%</t>
  </si>
  <si>
    <t>Female 15 – 64/population (%)</t>
  </si>
  <si>
    <t>Number of victims or services recipients (persons) may be based on female population share (15 – 64 years) times the GBV prevalence rate (%)</t>
  </si>
  <si>
    <t>This is a customised toolkit that can be adapted to enter data for the most relevant cost categories. More information on how to gather data and how to use this tool can be found in the Facilitator's Guide availabe at:</t>
  </si>
  <si>
    <t xml:space="preserve">https://thecommonwealth.org/economic-costs-violence-women-girls </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</si>
</sst>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4">
    <numFmt numFmtId="164" formatCode="&quot;£&quot;#,##0;[Red]\-&quot;£&quot;#,##0"/>
    <numFmt numFmtId="165" formatCode="&quot;£&quot;#,##0.00;[Red]\-&quot;£&quot;#,##0.00"/>
    <numFmt numFmtId="166" formatCode="_-&quot;£&quot;* #,##0.00_-;\-&quot;£&quot;* #,##0.00_-;_-&quot;£&quot;* &quot;-&quot;??_-;_-@_-"/>
    <numFmt numFmtId="167" formatCode="_-* #,##0.00_-;\-* #,##0.00_-;_-* &quot;-&quot;??_-;_-@_-"/>
    <numFmt numFmtId="168" formatCode="0.0"/>
    <numFmt numFmtId="169" formatCode="_-* #,##0_-;\-* #,##0_-;_-* &quot;-&quot;??_-;_-@_-"/>
    <numFmt numFmtId="170" formatCode="#,##0_ ;[Red]\-#,##0\ "/>
    <numFmt numFmtId="171" formatCode="##0.00%;\-##0.00%;&quot;-&quot;;"/>
    <numFmt numFmtId="172" formatCode="0.000%"/>
    <numFmt numFmtId="173" formatCode="##0.000%;\-##0.000%;&quot;-&quot;"/>
    <numFmt numFmtId="174" formatCode="##0.0000%;\-##0.0000%;&quot;-&quot;"/>
    <numFmt numFmtId="175" formatCode="0.0%"/>
    <numFmt numFmtId="176" formatCode="_-* #,##0.000000_-;\-* #,##0.000000_-;_-* &quot;-&quot;??_-;_-@_-"/>
    <numFmt numFmtId="177" formatCode="_-* #,##0.000_-;\-* #,##0.000_-;_-* &quot;-&quot;??_-;_-@_-"/>
  </numFmts>
  <fonts count="45">
    <font>
      <sz val="11"/>
      <color theme="1"/>
      <name val="Calibri"/>
      <family val="2"/>
      <scheme val="minor"/>
    </font>
    <font>
      <sz val="11"/>
      <color indexed="8"/>
      <name val="Calibri"/>
      <family val="2"/>
    </font>
    <font>
      <sz val="11"/>
      <color theme="1"/>
      <name val="Calibri"/>
      <family val="2"/>
      <scheme val="minor"/>
    </font>
    <font>
      <b/>
      <sz val="11"/>
      <color theme="1"/>
      <name val="Calibri"/>
      <family val="2"/>
      <scheme val="minor"/>
    </font>
    <font>
      <i/>
      <sz val="11"/>
      <color theme="1"/>
      <name val="Calibri"/>
      <family val="2"/>
      <scheme val="minor"/>
    </font>
    <font>
      <sz val="10"/>
      <name val="Microsoft Sans Serif"/>
      <family val="2"/>
    </font>
    <font>
      <sz val="10"/>
      <name val="Arial"/>
      <family val="2"/>
    </font>
    <font>
      <b/>
      <sz val="11"/>
      <color rgb="FF8E3089"/>
      <name val="Wingdings 2"/>
      <family val="1"/>
      <charset val="2"/>
    </font>
    <font>
      <sz val="10"/>
      <color theme="1"/>
      <name val="Arial"/>
      <family val="2"/>
    </font>
    <font>
      <sz val="10"/>
      <color theme="1"/>
      <name val="Gill Sans"/>
    </font>
    <font>
      <b/>
      <sz val="10"/>
      <color rgb="FF942A89"/>
      <name val="Gill Sans"/>
    </font>
    <font>
      <b/>
      <sz val="10"/>
      <color theme="1"/>
      <name val="Gill Sans"/>
    </font>
    <font>
      <sz val="10"/>
      <color theme="0"/>
      <name val="Gil Sans"/>
    </font>
    <font>
      <b/>
      <sz val="10"/>
      <color theme="0"/>
      <name val="Gill Sans"/>
    </font>
    <font>
      <b/>
      <sz val="12"/>
      <color rgb="FF8E3089"/>
      <name val="Gill Sans"/>
    </font>
    <font>
      <b/>
      <sz val="11"/>
      <color rgb="FF7030A0"/>
      <name val="Calibri"/>
      <family val="2"/>
      <scheme val="minor"/>
    </font>
    <font>
      <b/>
      <sz val="12"/>
      <color rgb="FF942A89"/>
      <name val="Calibri"/>
      <family val="2"/>
      <scheme val="minor"/>
    </font>
    <font>
      <sz val="11"/>
      <color theme="0"/>
      <name val="Calibri"/>
      <family val="2"/>
      <scheme val="minor"/>
    </font>
    <font>
      <sz val="10"/>
      <color theme="0"/>
      <name val="Calibri"/>
      <family val="2"/>
      <scheme val="minor"/>
    </font>
    <font>
      <sz val="10"/>
      <name val="Calibri"/>
      <family val="2"/>
      <scheme val="minor"/>
    </font>
    <font>
      <b/>
      <sz val="10"/>
      <color theme="0"/>
      <name val="Calibri"/>
      <family val="2"/>
      <scheme val="minor"/>
    </font>
    <font>
      <sz val="9"/>
      <color rgb="FF000000"/>
      <name val="Arial"/>
      <family val="2"/>
    </font>
    <font>
      <sz val="9"/>
      <color theme="1"/>
      <name val="Arial"/>
      <family val="2"/>
    </font>
    <font>
      <b/>
      <sz val="11"/>
      <color rgb="FF009B9B"/>
      <name val="Calibri"/>
      <family val="2"/>
      <scheme val="minor"/>
    </font>
    <font>
      <b/>
      <sz val="10"/>
      <color theme="1"/>
      <name val="Calibri"/>
      <family val="2"/>
      <scheme val="minor"/>
    </font>
    <font>
      <sz val="10"/>
      <color theme="1"/>
      <name val="Calibri"/>
      <family val="2"/>
      <scheme val="minor"/>
    </font>
    <font>
      <sz val="9"/>
      <color theme="1"/>
      <name val="Calibri"/>
      <family val="2"/>
      <scheme val="minor"/>
    </font>
    <font>
      <sz val="11"/>
      <color rgb="FF942A89"/>
      <name val="Calibri"/>
      <family val="2"/>
      <scheme val="minor"/>
    </font>
    <font>
      <sz val="10"/>
      <color rgb="FF942A89"/>
      <name val="Calibri"/>
      <family val="2"/>
      <scheme val="minor"/>
    </font>
    <font>
      <b/>
      <sz val="11"/>
      <color theme="1" tint="0.34998626667073579"/>
      <name val="Calibri"/>
      <family val="2"/>
      <scheme val="minor"/>
    </font>
    <font>
      <b/>
      <sz val="11"/>
      <color rgb="FF942A89"/>
      <name val="Calibri"/>
      <family val="2"/>
      <scheme val="minor"/>
    </font>
    <font>
      <sz val="8"/>
      <name val="Calibri"/>
      <family val="2"/>
      <scheme val="minor"/>
    </font>
    <font>
      <b/>
      <sz val="10"/>
      <color theme="3"/>
      <name val="Calibri"/>
      <family val="2"/>
      <scheme val="minor"/>
    </font>
    <font>
      <u/>
      <sz val="11"/>
      <color theme="10"/>
      <name val="Calibri"/>
      <family val="2"/>
      <scheme val="minor"/>
    </font>
    <font>
      <sz val="9"/>
      <name val="Arial"/>
      <family val="2"/>
    </font>
    <font>
      <sz val="11"/>
      <name val="Calibri"/>
      <family val="2"/>
      <scheme val="minor"/>
    </font>
    <font>
      <b/>
      <sz val="9"/>
      <name val="Arial"/>
      <family val="2"/>
    </font>
    <font>
      <sz val="11"/>
      <color rgb="FF000000"/>
      <name val="Calibri"/>
      <family val="2"/>
    </font>
    <font>
      <i/>
      <sz val="10"/>
      <name val="Calibri"/>
      <family val="2"/>
      <scheme val="minor"/>
    </font>
    <font>
      <i/>
      <sz val="10"/>
      <color theme="1"/>
      <name val="Calibri"/>
      <family val="2"/>
      <scheme val="minor"/>
    </font>
    <font>
      <b/>
      <sz val="11"/>
      <color theme="6"/>
      <name val="Calibri"/>
      <family val="2"/>
      <scheme val="minor"/>
    </font>
    <font>
      <sz val="11"/>
      <color rgb="FFFF0000"/>
      <name val="Calibri"/>
      <family val="2"/>
      <scheme val="minor"/>
    </font>
    <font>
      <sz val="10"/>
      <color rgb="FF000000"/>
      <name val="Calibri"/>
      <family val="2"/>
      <scheme val="minor"/>
    </font>
    <font>
      <sz val="11"/>
      <color rgb="FF000000"/>
      <name val="Calibri"/>
      <family val="2"/>
      <scheme val="minor"/>
    </font>
    <font>
      <u/>
      <sz val="12"/>
      <color theme="10"/>
      <name val="Calibri"/>
      <family val="2"/>
      <scheme val="minor"/>
    </font>
  </fonts>
  <fills count="19">
    <fill>
      <patternFill patternType="none"/>
    </fill>
    <fill>
      <patternFill patternType="gray125"/>
    </fill>
    <fill>
      <patternFill patternType="solid">
        <fgColor rgb="FFF9B03D"/>
        <bgColor indexed="64"/>
      </patternFill>
    </fill>
    <fill>
      <patternFill patternType="solid">
        <fgColor rgb="FF9E1460"/>
        <bgColor indexed="64"/>
      </patternFill>
    </fill>
    <fill>
      <patternFill patternType="solid">
        <fgColor rgb="FF8E3089"/>
        <bgColor indexed="64"/>
      </patternFill>
    </fill>
    <fill>
      <patternFill patternType="solid">
        <fgColor rgb="FFFFFFB9"/>
        <bgColor indexed="64"/>
      </patternFill>
    </fill>
    <fill>
      <patternFill patternType="solid">
        <fgColor rgb="FFF39323"/>
        <bgColor indexed="64"/>
      </patternFill>
    </fill>
    <fill>
      <patternFill patternType="solid">
        <fgColor rgb="FFFBC979"/>
        <bgColor indexed="64"/>
      </patternFill>
    </fill>
    <fill>
      <patternFill patternType="solid">
        <fgColor rgb="FF942A89"/>
        <bgColor indexed="64"/>
      </patternFill>
    </fill>
    <fill>
      <patternFill patternType="solid">
        <fgColor rgb="FF6C308E"/>
        <bgColor indexed="64"/>
      </patternFill>
    </fill>
    <fill>
      <patternFill patternType="solid">
        <fgColor rgb="FF009B9B"/>
        <bgColor indexed="64"/>
      </patternFill>
    </fill>
    <fill>
      <patternFill patternType="solid">
        <fgColor rgb="FFBFE6E6"/>
        <bgColor indexed="64"/>
      </patternFill>
    </fill>
    <fill>
      <patternFill patternType="solid">
        <fgColor rgb="FFBFE6E6"/>
        <bgColor rgb="FFBFE6E6"/>
      </patternFill>
    </fill>
    <fill>
      <patternFill patternType="solid">
        <fgColor rgb="FF37377D"/>
        <bgColor indexed="64"/>
      </patternFill>
    </fill>
    <fill>
      <patternFill patternType="solid">
        <fgColor theme="0" tint="-0.14999847407452621"/>
        <bgColor indexed="64"/>
      </patternFill>
    </fill>
    <fill>
      <patternFill patternType="solid">
        <fgColor theme="0"/>
        <bgColor indexed="64"/>
      </patternFill>
    </fill>
    <fill>
      <patternFill patternType="solid">
        <fgColor rgb="FFFFDB93"/>
        <bgColor indexed="64"/>
      </patternFill>
    </fill>
    <fill>
      <patternFill patternType="solid">
        <fgColor theme="9"/>
        <bgColor indexed="64"/>
      </patternFill>
    </fill>
    <fill>
      <patternFill patternType="solid">
        <fgColor theme="4"/>
        <bgColor indexed="64"/>
      </patternFill>
    </fill>
  </fills>
  <borders count="34">
    <border>
      <start/>
      <end/>
      <top/>
      <bottom/>
      <diagonal/>
    </border>
    <border>
      <start style="thin">
        <color theme="1" tint="0.499984740745262"/>
      </start>
      <end style="thin">
        <color theme="1" tint="0.499984740745262"/>
      </end>
      <top style="thin">
        <color theme="1" tint="0.499984740745262"/>
      </top>
      <bottom style="thin">
        <color theme="1" tint="0.499984740745262"/>
      </bottom>
      <diagonal/>
    </border>
    <border>
      <start style="thin">
        <color theme="0"/>
      </start>
      <end style="thin">
        <color theme="0"/>
      </end>
      <top style="thin">
        <color theme="0"/>
      </top>
      <bottom style="thin">
        <color theme="0"/>
      </bottom>
      <diagonal/>
    </border>
    <border>
      <start style="thin">
        <color theme="1" tint="0.499984740745262"/>
      </start>
      <end/>
      <top style="thin">
        <color theme="1" tint="0.499984740745262"/>
      </top>
      <bottom/>
      <diagonal/>
    </border>
    <border>
      <start/>
      <end/>
      <top style="thin">
        <color theme="1" tint="0.499984740745262"/>
      </top>
      <bottom/>
      <diagonal/>
    </border>
    <border>
      <start/>
      <end style="thin">
        <color theme="1" tint="0.499984740745262"/>
      </end>
      <top style="thin">
        <color theme="1" tint="0.499984740745262"/>
      </top>
      <bottom/>
      <diagonal/>
    </border>
    <border>
      <start style="thin">
        <color theme="1" tint="0.499984740745262"/>
      </start>
      <end/>
      <top/>
      <bottom/>
      <diagonal/>
    </border>
    <border>
      <start/>
      <end style="thin">
        <color theme="1" tint="0.499984740745262"/>
      </end>
      <top/>
      <bottom/>
      <diagonal/>
    </border>
    <border>
      <start style="thin">
        <color theme="1" tint="0.499984740745262"/>
      </start>
      <end/>
      <top/>
      <bottom style="thin">
        <color theme="1" tint="0.499984740745262"/>
      </bottom>
      <diagonal/>
    </border>
    <border>
      <start/>
      <end/>
      <top/>
      <bottom style="thin">
        <color theme="1" tint="0.499984740745262"/>
      </bottom>
      <diagonal/>
    </border>
    <border>
      <start/>
      <end style="thin">
        <color theme="1" tint="0.499984740745262"/>
      </end>
      <top/>
      <bottom style="thin">
        <color theme="1" tint="0.499984740745262"/>
      </bottom>
      <diagonal/>
    </border>
    <border>
      <start/>
      <end/>
      <top/>
      <bottom style="thick">
        <color theme="0"/>
      </bottom>
      <diagonal/>
    </border>
    <border>
      <start style="thin">
        <color theme="0"/>
      </start>
      <end/>
      <top style="thin">
        <color theme="0"/>
      </top>
      <bottom style="thin">
        <color theme="0"/>
      </bottom>
      <diagonal/>
    </border>
    <border>
      <start/>
      <end/>
      <top style="thin">
        <color theme="0"/>
      </top>
      <bottom style="thin">
        <color theme="0"/>
      </bottom>
      <diagonal/>
    </border>
    <border>
      <start/>
      <end style="thin">
        <color theme="0"/>
      </end>
      <top style="thin">
        <color theme="0"/>
      </top>
      <bottom style="thin">
        <color theme="0"/>
      </bottom>
      <diagonal/>
    </border>
    <border>
      <start style="thin">
        <color theme="0" tint="-0.34998626667073579"/>
      </start>
      <end style="thin">
        <color theme="0" tint="-0.34998626667073579"/>
      </end>
      <top style="thin">
        <color theme="0" tint="-0.34998626667073579"/>
      </top>
      <bottom style="thin">
        <color theme="0" tint="-0.34998626667073579"/>
      </bottom>
      <diagonal/>
    </border>
    <border>
      <start style="thin">
        <color theme="1" tint="0.499984740745262"/>
      </start>
      <end style="thin">
        <color theme="1" tint="0.499984740745262"/>
      </end>
      <top style="thin">
        <color theme="1" tint="0.499984740745262"/>
      </top>
      <bottom/>
      <diagonal/>
    </border>
    <border>
      <start style="thin">
        <color theme="1" tint="0.499984740745262"/>
      </start>
      <end style="thin">
        <color theme="1" tint="0.499984740745262"/>
      </end>
      <top/>
      <bottom/>
      <diagonal/>
    </border>
    <border>
      <start style="thin">
        <color theme="1" tint="0.499984740745262"/>
      </start>
      <end style="thin">
        <color theme="1" tint="0.499984740745262"/>
      </end>
      <top/>
      <bottom style="thin">
        <color theme="1" tint="0.499984740745262"/>
      </bottom>
      <diagonal/>
    </border>
    <border>
      <start style="thin">
        <color theme="0"/>
      </start>
      <end style="thin">
        <color theme="0"/>
      </end>
      <top style="thin">
        <color theme="0" tint="-0.34998626667073579"/>
      </top>
      <bottom style="thin">
        <color theme="0"/>
      </bottom>
      <diagonal/>
    </border>
    <border>
      <start style="thin">
        <color theme="0"/>
      </start>
      <end style="thin">
        <color theme="0" tint="-0.34998626667073579"/>
      </end>
      <top style="thin">
        <color theme="0" tint="-0.34998626667073579"/>
      </top>
      <bottom style="thin">
        <color theme="0"/>
      </bottom>
      <diagonal/>
    </border>
    <border>
      <start style="thin">
        <color theme="0" tint="-0.34998626667073579"/>
      </start>
      <end style="thin">
        <color theme="0"/>
      </end>
      <top style="thin">
        <color theme="0" tint="-0.34998626667073579"/>
      </top>
      <bottom style="thin">
        <color theme="1" tint="0.499984740745262"/>
      </bottom>
      <diagonal/>
    </border>
    <border>
      <start style="thin">
        <color theme="0" tint="-0.34998626667073579"/>
      </start>
      <end/>
      <top style="thin">
        <color theme="0" tint="-0.34998626667073579"/>
      </top>
      <bottom style="thin">
        <color theme="0" tint="-0.34998626667073579"/>
      </bottom>
      <diagonal/>
    </border>
    <border>
      <start/>
      <end style="thin">
        <color theme="0" tint="-0.34998626667073579"/>
      </end>
      <top style="thin">
        <color theme="0" tint="-0.34998626667073579"/>
      </top>
      <bottom style="thin">
        <color theme="0" tint="-0.34998626667073579"/>
      </bottom>
      <diagonal/>
    </border>
    <border>
      <start style="thin">
        <color theme="0"/>
      </start>
      <end/>
      <top/>
      <bottom/>
      <diagonal/>
    </border>
    <border>
      <start style="thin">
        <color theme="1" tint="0.499984740745262"/>
      </start>
      <end/>
      <top style="thin">
        <color theme="1" tint="0.499984740745262"/>
      </top>
      <bottom style="thin">
        <color theme="1" tint="0.499984740745262"/>
      </bottom>
      <diagonal/>
    </border>
    <border>
      <start/>
      <end style="thin">
        <color theme="1" tint="0.499984740745262"/>
      </end>
      <top style="thin">
        <color theme="1" tint="0.499984740745262"/>
      </top>
      <bottom style="thin">
        <color theme="1" tint="0.499984740745262"/>
      </bottom>
      <diagonal/>
    </border>
    <border>
      <start style="thin">
        <color theme="1" tint="0.499984740745262"/>
      </start>
      <end/>
      <top style="thin">
        <color theme="0" tint="-0.34998626667073579"/>
      </top>
      <bottom style="thin">
        <color theme="0" tint="-0.34998626667073579"/>
      </bottom>
      <diagonal/>
    </border>
    <border>
      <start style="thin">
        <color theme="0" tint="-0.34998626667073579"/>
      </start>
      <end style="thin">
        <color theme="0"/>
      </end>
      <top style="thin">
        <color theme="0" tint="-0.34998626667073579"/>
      </top>
      <bottom style="thin">
        <color theme="0"/>
      </bottom>
      <diagonal/>
    </border>
    <border>
      <start style="thin">
        <color theme="0"/>
      </start>
      <end style="thin">
        <color theme="0"/>
      </end>
      <top/>
      <bottom/>
      <diagonal/>
    </border>
    <border>
      <start style="thin">
        <color theme="0"/>
      </start>
      <end/>
      <top/>
      <bottom style="thin">
        <color theme="0"/>
      </bottom>
      <diagonal/>
    </border>
    <border>
      <start/>
      <end/>
      <top/>
      <bottom style="thin">
        <color theme="0"/>
      </bottom>
      <diagonal/>
    </border>
    <border>
      <start style="thin">
        <color theme="0"/>
      </start>
      <end/>
      <top style="thin">
        <color theme="0"/>
      </top>
      <bottom/>
      <diagonal/>
    </border>
    <border>
      <start/>
      <end style="thin">
        <color theme="0"/>
      </end>
      <top style="thin">
        <color theme="0"/>
      </top>
      <bottom/>
      <diagonal/>
    </border>
  </borders>
  <cellStyleXfs count="47">
    <xf numFmtId="0" fontId="0" fillId="0" borderId="0"/>
    <xf numFmtId="167" fontId="1" fillId="0" borderId="0" applyFont="0" applyFill="0" applyBorder="0" applyAlignment="0" applyProtection="0"/>
    <xf numFmtId="166" fontId="1" fillId="0" borderId="0" applyFont="0" applyFill="0" applyBorder="0" applyAlignment="0" applyProtection="0"/>
    <xf numFmtId="0" fontId="14" fillId="0" borderId="0"/>
    <xf numFmtId="0" fontId="13" fillId="4" borderId="1"/>
    <xf numFmtId="0" fontId="25" fillId="0" borderId="15"/>
    <xf numFmtId="170" fontId="25" fillId="5" borderId="1"/>
    <xf numFmtId="0" fontId="3" fillId="6" borderId="1"/>
    <xf numFmtId="0" fontId="18" fillId="13" borderId="1"/>
    <xf numFmtId="0" fontId="19" fillId="11" borderId="1" applyBorder="0">
      <alignment wrapText="1"/>
    </xf>
    <xf numFmtId="1" fontId="2" fillId="0" borderId="1"/>
    <xf numFmtId="9" fontId="25" fillId="5" borderId="1"/>
    <xf numFmtId="10" fontId="2" fillId="0" borderId="1"/>
    <xf numFmtId="165" fontId="2" fillId="0" borderId="1"/>
    <xf numFmtId="164" fontId="9" fillId="5" borderId="1"/>
    <xf numFmtId="0" fontId="4" fillId="7" borderId="1"/>
    <xf numFmtId="0" fontId="5" fillId="0" borderId="0"/>
    <xf numFmtId="0" fontId="6" fillId="0" borderId="0"/>
    <xf numFmtId="0" fontId="5" fillId="0" borderId="0"/>
    <xf numFmtId="0" fontId="5" fillId="0" borderId="0"/>
    <xf numFmtId="0" fontId="5" fillId="0" borderId="0"/>
    <xf numFmtId="0" fontId="5" fillId="0" borderId="0"/>
    <xf numFmtId="1" fontId="7" fillId="0" borderId="1"/>
    <xf numFmtId="0" fontId="13" fillId="3" borderId="1"/>
    <xf numFmtId="0" fontId="25" fillId="5" borderId="1"/>
    <xf numFmtId="0" fontId="23" fillId="0" borderId="0"/>
    <xf numFmtId="0" fontId="12" fillId="3" borderId="0"/>
    <xf numFmtId="0" fontId="11" fillId="2" borderId="1"/>
    <xf numFmtId="9" fontId="6" fillId="0" borderId="0" applyFont="0" applyFill="0" applyBorder="0" applyAlignment="0" applyProtection="0"/>
    <xf numFmtId="0" fontId="20" fillId="12" borderId="11">
      <alignment horizontal="center"/>
    </xf>
    <xf numFmtId="0" fontId="6" fillId="0" borderId="0"/>
    <xf numFmtId="0" fontId="2" fillId="8" borderId="0"/>
    <xf numFmtId="0" fontId="10" fillId="0" borderId="0"/>
    <xf numFmtId="0" fontId="8" fillId="0" borderId="0"/>
    <xf numFmtId="0" fontId="15" fillId="0" borderId="0"/>
    <xf numFmtId="0" fontId="25" fillId="0" borderId="1"/>
    <xf numFmtId="0" fontId="2" fillId="5" borderId="1"/>
    <xf numFmtId="0" fontId="29" fillId="11" borderId="15">
      <alignment horizontal="center" wrapText="1"/>
    </xf>
    <xf numFmtId="0" fontId="17" fillId="9" borderId="1"/>
    <xf numFmtId="0" fontId="20" fillId="10" borderId="2">
      <alignment wrapText="1"/>
    </xf>
    <xf numFmtId="0" fontId="16" fillId="0" borderId="0"/>
    <xf numFmtId="167" fontId="2" fillId="0" borderId="0" applyFont="0" applyFill="0" applyBorder="0" applyAlignment="0" applyProtection="0"/>
    <xf numFmtId="9" fontId="2" fillId="0" borderId="0" applyFont="0" applyFill="0" applyBorder="0" applyAlignment="0" applyProtection="0"/>
    <xf numFmtId="169" fontId="25" fillId="0" borderId="15"/>
    <xf numFmtId="169" fontId="19" fillId="11" borderId="15">
      <alignment wrapText="1"/>
    </xf>
    <xf numFmtId="169" fontId="24" fillId="14" borderId="15"/>
    <xf numFmtId="0" fontId="33" fillId="0" borderId="0" applyNumberFormat="0" applyFill="0" applyBorder="0" applyAlignment="0" applyProtection="0"/>
  </cellStyleXfs>
  <cellXfs count="186">
    <xf numFmtId="0" fontId="0" fillId="0" borderId="0" xfId="0"/>
    <xf numFmtId="0" fontId="0" fillId="0" borderId="0" xfId="0" applyAlignment="1">
      <alignment wrapText="1"/>
    </xf>
    <xf numFmtId="0" fontId="0" fillId="0" borderId="0" xfId="0" quotePrefix="1"/>
    <xf numFmtId="0" fontId="20" fillId="10" borderId="2" xfId="39">
      <alignment wrapText="1"/>
    </xf>
    <xf numFmtId="9" fontId="0" fillId="0" borderId="0" xfId="0" applyNumberFormat="1"/>
    <xf numFmtId="0" fontId="19" fillId="11" borderId="1" xfId="9">
      <alignment wrapText="1"/>
    </xf>
    <xf numFmtId="0" fontId="19" fillId="11" borderId="3" xfId="9" applyBorder="1">
      <alignment wrapText="1"/>
    </xf>
    <xf numFmtId="0" fontId="19" fillId="11" borderId="4" xfId="9" applyBorder="1">
      <alignment wrapText="1"/>
    </xf>
    <xf numFmtId="0" fontId="19" fillId="11" borderId="5" xfId="9" applyBorder="1">
      <alignment wrapText="1"/>
    </xf>
    <xf numFmtId="0" fontId="19" fillId="11" borderId="6" xfId="9" applyBorder="1">
      <alignment wrapText="1"/>
    </xf>
    <xf numFmtId="0" fontId="19" fillId="11" borderId="0" xfId="9" applyBorder="1">
      <alignment wrapText="1"/>
    </xf>
    <xf numFmtId="0" fontId="19" fillId="11" borderId="7" xfId="9" applyBorder="1">
      <alignment wrapText="1"/>
    </xf>
    <xf numFmtId="0" fontId="19" fillId="11" borderId="8" xfId="9" applyBorder="1">
      <alignment wrapText="1"/>
    </xf>
    <xf numFmtId="0" fontId="19" fillId="11" borderId="9" xfId="9" applyBorder="1">
      <alignment wrapText="1"/>
    </xf>
    <xf numFmtId="0" fontId="19" fillId="11" borderId="10" xfId="9" applyBorder="1">
      <alignment wrapText="1"/>
    </xf>
    <xf numFmtId="0" fontId="19" fillId="11" borderId="0" xfId="9" applyBorder="1" applyAlignment="1"/>
    <xf numFmtId="0" fontId="22" fillId="0" borderId="0" xfId="0" applyFont="1"/>
    <xf numFmtId="0" fontId="22" fillId="0" borderId="0" xfId="0" applyFont="1" applyAlignment="1">
      <alignment horizontal="left" wrapText="1"/>
    </xf>
    <xf numFmtId="0" fontId="22" fillId="5" borderId="0" xfId="0" applyFont="1" applyFill="1"/>
    <xf numFmtId="0" fontId="18" fillId="13" borderId="1" xfId="8"/>
    <xf numFmtId="0" fontId="23" fillId="0" borderId="0" xfId="25"/>
    <xf numFmtId="0" fontId="26" fillId="0" borderId="0" xfId="0" applyFont="1"/>
    <xf numFmtId="0" fontId="25" fillId="0" borderId="1" xfId="35"/>
    <xf numFmtId="0" fontId="25" fillId="0" borderId="15" xfId="5"/>
    <xf numFmtId="0" fontId="19" fillId="11" borderId="1" xfId="9" applyAlignment="1">
      <alignment wrapText="1"/>
    </xf>
    <xf numFmtId="0" fontId="19" fillId="11" borderId="17" xfId="9" applyBorder="1">
      <alignment wrapText="1"/>
    </xf>
    <xf numFmtId="168" fontId="26" fillId="0" borderId="0" xfId="0" applyNumberFormat="1" applyFont="1"/>
    <xf numFmtId="3" fontId="26" fillId="0" borderId="0" xfId="0" applyNumberFormat="1" applyFont="1"/>
    <xf numFmtId="0" fontId="20" fillId="10" borderId="2" xfId="39" applyAlignment="1">
      <alignment wrapText="1"/>
    </xf>
    <xf numFmtId="169" fontId="25" fillId="0" borderId="15" xfId="41" applyNumberFormat="1" applyFont="1" applyBorder="1"/>
    <xf numFmtId="0" fontId="20" fillId="10" borderId="19" xfId="39" applyBorder="1" applyAlignment="1">
      <alignment wrapText="1"/>
    </xf>
    <xf numFmtId="0" fontId="20" fillId="10" borderId="20" xfId="39" applyBorder="1" applyAlignment="1">
      <alignment wrapText="1"/>
    </xf>
    <xf numFmtId="0" fontId="20" fillId="10" borderId="21" xfId="39" applyBorder="1" applyAlignment="1">
      <alignment wrapText="1"/>
    </xf>
    <xf numFmtId="0" fontId="27" fillId="0" borderId="0" xfId="0" applyFont="1"/>
    <xf numFmtId="0" fontId="20" fillId="10" borderId="0" xfId="39" applyBorder="1" applyAlignment="1">
      <alignment wrapText="1"/>
    </xf>
    <xf numFmtId="0" fontId="3" fillId="0" borderId="0" xfId="0" applyFont="1"/>
    <xf numFmtId="169" fontId="24" fillId="0" borderId="15" xfId="41" applyNumberFormat="1" applyFont="1" applyBorder="1"/>
    <xf numFmtId="169" fontId="24" fillId="14" borderId="15" xfId="41" applyNumberFormat="1" applyFont="1" applyFill="1" applyBorder="1"/>
    <xf numFmtId="169" fontId="24" fillId="14" borderId="15" xfId="41" applyNumberFormat="1" applyFont="1" applyFill="1" applyBorder="1" applyAlignment="1">
      <alignment wrapText="1"/>
    </xf>
    <xf numFmtId="169" fontId="25" fillId="0" borderId="15" xfId="43"/>
    <xf numFmtId="169" fontId="19" fillId="11" borderId="15" xfId="44">
      <alignment wrapText="1"/>
    </xf>
    <xf numFmtId="169" fontId="24" fillId="0" borderId="15" xfId="43" applyFont="1"/>
    <xf numFmtId="0" fontId="0" fillId="11" borderId="0" xfId="0" applyFill="1"/>
    <xf numFmtId="0" fontId="0" fillId="10" borderId="0" xfId="0" applyFill="1"/>
    <xf numFmtId="169" fontId="0" fillId="0" borderId="0" xfId="41" applyNumberFormat="1" applyFont="1"/>
    <xf numFmtId="0" fontId="25" fillId="16" borderId="1" xfId="24" applyFill="1"/>
    <xf numFmtId="169" fontId="25" fillId="14" borderId="15" xfId="45" applyFont="1"/>
    <xf numFmtId="167" fontId="28" fillId="15" borderId="0" xfId="1" applyFont="1" applyFill="1" applyBorder="1" applyAlignment="1">
      <alignment horizontal="center" wrapText="1"/>
    </xf>
    <xf numFmtId="0" fontId="30" fillId="0" borderId="0" xfId="0" applyFont="1"/>
    <xf numFmtId="0" fontId="25" fillId="0" borderId="16" xfId="35" applyBorder="1" applyAlignment="1">
      <alignment horizontal="left" vertical="center" wrapText="1"/>
    </xf>
    <xf numFmtId="0" fontId="25" fillId="0" borderId="17" xfId="35" applyBorder="1" applyAlignment="1">
      <alignment horizontal="left" vertical="center" wrapText="1"/>
    </xf>
    <xf numFmtId="0" fontId="25" fillId="0" borderId="18" xfId="35" applyBorder="1" applyAlignment="1">
      <alignment horizontal="left" vertical="center" wrapText="1"/>
    </xf>
    <xf numFmtId="167" fontId="28" fillId="15" borderId="0" xfId="1" applyFont="1" applyFill="1" applyBorder="1" applyAlignment="1">
      <alignment horizontal="center" wrapText="1"/>
    </xf>
    <xf numFmtId="0" fontId="25" fillId="17" borderId="1" xfId="35" applyFill="1"/>
    <xf numFmtId="0" fontId="20" fillId="10" borderId="24" xfId="39" applyBorder="1">
      <alignment wrapText="1"/>
    </xf>
    <xf numFmtId="170" fontId="25" fillId="5" borderId="1" xfId="6" applyProtection="1">
      <protection locked="0"/>
    </xf>
    <xf numFmtId="170" fontId="25" fillId="16" borderId="1" xfId="6" applyFill="1" applyAlignment="1" applyProtection="1">
      <alignment wrapText="1"/>
      <protection locked="0"/>
    </xf>
    <xf numFmtId="0" fontId="25" fillId="16" borderId="1" xfId="24" applyFill="1" applyProtection="1">
      <protection locked="0"/>
    </xf>
    <xf numFmtId="49" fontId="0" fillId="0" borderId="0" xfId="0" applyNumberFormat="1"/>
    <xf numFmtId="0" fontId="25" fillId="0" borderId="16" xfId="35" applyBorder="1" applyAlignment="1">
      <alignment vertical="center"/>
    </xf>
    <xf numFmtId="0" fontId="25" fillId="0" borderId="17" xfId="35" applyBorder="1" applyAlignment="1">
      <alignment vertical="center"/>
    </xf>
    <xf numFmtId="0" fontId="25" fillId="0" borderId="18" xfId="35" applyBorder="1" applyAlignment="1">
      <alignment vertical="center"/>
    </xf>
    <xf numFmtId="169" fontId="24" fillId="0" borderId="0" xfId="41" applyNumberFormat="1" applyFont="1" applyBorder="1"/>
    <xf numFmtId="0" fontId="34" fillId="0" borderId="0" xfId="0" applyFont="1"/>
    <xf numFmtId="0" fontId="25" fillId="5" borderId="1" xfId="24" applyProtection="1">
      <protection locked="0"/>
    </xf>
    <xf numFmtId="169" fontId="25" fillId="5" borderId="1" xfId="41" applyNumberFormat="1" applyFont="1" applyFill="1" applyBorder="1" applyProtection="1">
      <protection locked="0"/>
    </xf>
    <xf numFmtId="0" fontId="20" fillId="10" borderId="28" xfId="39" applyBorder="1">
      <alignment wrapText="1"/>
    </xf>
    <xf numFmtId="0" fontId="20" fillId="10" borderId="19" xfId="39" applyBorder="1">
      <alignment wrapText="1"/>
    </xf>
    <xf numFmtId="0" fontId="20" fillId="10" borderId="20" xfId="39" applyBorder="1">
      <alignment wrapText="1"/>
    </xf>
    <xf numFmtId="169" fontId="25" fillId="0" borderId="1" xfId="41" applyNumberFormat="1" applyFont="1" applyFill="1" applyBorder="1" applyProtection="1"/>
    <xf numFmtId="0" fontId="20" fillId="10" borderId="29" xfId="39" applyBorder="1">
      <alignment wrapText="1"/>
    </xf>
    <xf numFmtId="0" fontId="25" fillId="5" borderId="1" xfId="35" applyFill="1" applyProtection="1">
      <protection locked="0"/>
    </xf>
    <xf numFmtId="0" fontId="20" fillId="10" borderId="0" xfId="39" applyBorder="1">
      <alignment wrapText="1"/>
    </xf>
    <xf numFmtId="0" fontId="25" fillId="0" borderId="15" xfId="5" applyProtection="1">
      <protection locked="0"/>
    </xf>
    <xf numFmtId="0" fontId="0" fillId="0" borderId="0" xfId="0" applyProtection="1">
      <protection locked="0"/>
    </xf>
    <xf numFmtId="0" fontId="19" fillId="11" borderId="0" xfId="9" applyBorder="1" applyProtection="1">
      <alignment wrapText="1"/>
      <protection locked="0"/>
    </xf>
    <xf numFmtId="0" fontId="19" fillId="0" borderId="0" xfId="9" applyFill="1" applyBorder="1">
      <alignment wrapText="1"/>
    </xf>
    <xf numFmtId="0" fontId="22" fillId="0" borderId="0" xfId="0" applyFont="1" applyFill="1"/>
    <xf numFmtId="0" fontId="34" fillId="0" borderId="0" xfId="0" applyFont="1" applyAlignment="1">
      <alignment horizontal="left" wrapText="1"/>
    </xf>
    <xf numFmtId="0" fontId="25" fillId="0" borderId="16" xfId="35" applyBorder="1" applyAlignment="1">
      <alignment horizontal="left" vertical="center" wrapText="1"/>
    </xf>
    <xf numFmtId="0" fontId="25" fillId="0" borderId="18" xfId="35" applyBorder="1" applyAlignment="1">
      <alignment vertical="center"/>
    </xf>
    <xf numFmtId="0" fontId="25" fillId="0" borderId="16" xfId="35" applyBorder="1" applyAlignment="1">
      <alignment horizontal="left" vertical="center" wrapText="1"/>
    </xf>
    <xf numFmtId="0" fontId="35" fillId="0" borderId="0" xfId="0" applyFont="1"/>
    <xf numFmtId="0" fontId="25" fillId="0" borderId="15" xfId="5" applyAlignment="1">
      <alignment wrapText="1"/>
    </xf>
    <xf numFmtId="0" fontId="33" fillId="0" borderId="15" xfId="46" applyBorder="1"/>
    <xf numFmtId="0" fontId="25" fillId="14" borderId="15" xfId="5" applyFill="1"/>
    <xf numFmtId="0" fontId="25" fillId="0" borderId="15" xfId="5" applyAlignment="1">
      <alignment horizontal="left" wrapText="1" indent="1"/>
    </xf>
    <xf numFmtId="0" fontId="40" fillId="0" borderId="0" xfId="0" applyFont="1"/>
    <xf numFmtId="171" fontId="25" fillId="0" borderId="15" xfId="42" applyNumberFormat="1" applyFont="1" applyBorder="1"/>
    <xf numFmtId="171" fontId="24" fillId="0" borderId="15" xfId="42" applyNumberFormat="1" applyFont="1" applyBorder="1"/>
    <xf numFmtId="0" fontId="20" fillId="10" borderId="31" xfId="39" applyBorder="1" applyAlignment="1">
      <alignment horizontal="center" wrapText="1"/>
    </xf>
    <xf numFmtId="169" fontId="0" fillId="0" borderId="0" xfId="0" applyNumberFormat="1"/>
    <xf numFmtId="167" fontId="0" fillId="0" borderId="0" xfId="0" applyNumberFormat="1"/>
    <xf numFmtId="0" fontId="25" fillId="0" borderId="1" xfId="35" applyBorder="1" applyAlignment="1">
      <alignment horizontal="left" vertical="center" wrapText="1"/>
    </xf>
    <xf numFmtId="0" fontId="25" fillId="0" borderId="15" xfId="5" applyFont="1"/>
    <xf numFmtId="9" fontId="25" fillId="5" borderId="0" xfId="42" applyFont="1" applyFill="1" applyBorder="1" applyProtection="1">
      <protection locked="0"/>
    </xf>
    <xf numFmtId="0" fontId="20" fillId="10" borderId="0" xfId="39" applyBorder="1" applyAlignment="1">
      <alignment horizontal="center" wrapText="1"/>
    </xf>
    <xf numFmtId="0" fontId="35" fillId="0" borderId="0" xfId="0" applyFont="1" applyAlignment="1">
      <alignment horizontal="left" wrapText="1"/>
    </xf>
    <xf numFmtId="167" fontId="28" fillId="15" borderId="0" xfId="1" applyFont="1" applyFill="1" applyBorder="1" applyAlignment="1">
      <alignment horizontal="center" wrapText="1"/>
    </xf>
    <xf numFmtId="0" fontId="35" fillId="0" borderId="0" xfId="0" applyFont="1" applyAlignment="1">
      <alignment wrapText="1"/>
    </xf>
    <xf numFmtId="173" fontId="25" fillId="0" borderId="15" xfId="42" applyNumberFormat="1" applyFont="1" applyBorder="1"/>
    <xf numFmtId="174" fontId="25" fillId="0" borderId="15" xfId="42" applyNumberFormat="1" applyFont="1" applyBorder="1"/>
    <xf numFmtId="0" fontId="0" fillId="0" borderId="0" xfId="0" applyAlignment="1">
      <alignment vertical="center"/>
    </xf>
    <xf numFmtId="0" fontId="25" fillId="16" borderId="25" xfId="24" applyFill="1" applyBorder="1" applyAlignment="1" applyProtection="1">
      <alignment horizontal="right"/>
      <protection locked="0"/>
    </xf>
    <xf numFmtId="169" fontId="18" fillId="18" borderId="15" xfId="43" applyFont="1" applyFill="1"/>
    <xf numFmtId="175" fontId="25" fillId="14" borderId="15" xfId="42" applyNumberFormat="1" applyFont="1" applyFill="1" applyBorder="1"/>
    <xf numFmtId="169" fontId="25" fillId="0" borderId="15" xfId="43" applyAlignment="1">
      <alignment horizontal="left" indent="2"/>
    </xf>
    <xf numFmtId="0" fontId="25" fillId="0" borderId="0" xfId="0" applyFont="1" applyAlignment="1">
      <alignment wrapText="1"/>
    </xf>
    <xf numFmtId="0" fontId="42" fillId="0" borderId="0" xfId="0" applyFont="1" applyAlignment="1">
      <alignment horizontal="left" vertical="center" wrapText="1"/>
    </xf>
    <xf numFmtId="0" fontId="23" fillId="0" borderId="0" xfId="25" applyAlignment="1">
      <alignment wrapText="1"/>
    </xf>
    <xf numFmtId="0" fontId="19" fillId="11" borderId="0" xfId="9" applyBorder="1" applyAlignment="1">
      <alignment wrapText="1"/>
    </xf>
    <xf numFmtId="169" fontId="19" fillId="11" borderId="15" xfId="44" applyAlignment="1">
      <alignment wrapText="1"/>
    </xf>
    <xf numFmtId="0" fontId="25" fillId="0" borderId="0" xfId="0" applyFont="1" applyAlignment="1">
      <alignment horizontal="center" wrapText="1"/>
    </xf>
    <xf numFmtId="9" fontId="25" fillId="0" borderId="15" xfId="42" applyFont="1" applyBorder="1" applyAlignment="1">
      <alignment wrapText="1"/>
    </xf>
    <xf numFmtId="176" fontId="0" fillId="0" borderId="0" xfId="0" applyNumberFormat="1"/>
    <xf numFmtId="172" fontId="0" fillId="0" borderId="0" xfId="0" applyNumberFormat="1"/>
    <xf numFmtId="172" fontId="25" fillId="0" borderId="15" xfId="42" applyNumberFormat="1" applyFont="1" applyBorder="1"/>
    <xf numFmtId="172" fontId="24" fillId="0" borderId="15" xfId="42" applyNumberFormat="1" applyFont="1" applyBorder="1"/>
    <xf numFmtId="0" fontId="23" fillId="0" borderId="0" xfId="25" applyAlignment="1"/>
    <xf numFmtId="175" fontId="25" fillId="5" borderId="1" xfId="42" applyNumberFormat="1" applyFont="1" applyFill="1" applyBorder="1" applyProtection="1">
      <protection locked="0"/>
    </xf>
    <xf numFmtId="177" fontId="25" fillId="0" borderId="15" xfId="43" applyNumberFormat="1"/>
    <xf numFmtId="177" fontId="19" fillId="11" borderId="15" xfId="44" applyNumberFormat="1">
      <alignment wrapText="1"/>
    </xf>
    <xf numFmtId="177" fontId="25" fillId="5" borderId="1" xfId="6" applyNumberFormat="1" applyProtection="1">
      <protection locked="0"/>
    </xf>
    <xf numFmtId="177" fontId="25" fillId="0" borderId="15" xfId="42" applyNumberFormat="1" applyFont="1" applyBorder="1"/>
    <xf numFmtId="177" fontId="24" fillId="0" borderId="15" xfId="43" applyNumberFormat="1" applyFont="1"/>
    <xf numFmtId="177" fontId="25" fillId="5" borderId="15" xfId="43" applyNumberFormat="1" applyFill="1" applyProtection="1">
      <protection locked="0"/>
    </xf>
    <xf numFmtId="177" fontId="25" fillId="14" borderId="15" xfId="43" applyNumberFormat="1" applyFill="1"/>
    <xf numFmtId="0" fontId="0" fillId="0" borderId="0" xfId="0" applyAlignment="1">
      <alignment vertical="center" wrapText="1"/>
    </xf>
    <xf numFmtId="0" fontId="43" fillId="0" borderId="0" xfId="0" applyFont="1"/>
    <xf numFmtId="0" fontId="43" fillId="0" borderId="0" xfId="0" applyFont="1" applyAlignment="1">
      <alignment vertical="center"/>
    </xf>
    <xf numFmtId="0" fontId="44" fillId="0" borderId="0" xfId="46" applyFont="1"/>
    <xf numFmtId="0" fontId="32" fillId="12" borderId="11" xfId="29" applyFont="1">
      <alignment horizontal="center"/>
    </xf>
    <xf numFmtId="0" fontId="32" fillId="12" borderId="11" xfId="29" applyFont="1" applyAlignment="1">
      <alignment horizontal="center"/>
    </xf>
    <xf numFmtId="0" fontId="19" fillId="11" borderId="0" xfId="9" applyBorder="1" applyAlignment="1">
      <alignment horizontal="left" wrapText="1"/>
    </xf>
    <xf numFmtId="0" fontId="40" fillId="0" borderId="0" xfId="0" applyFont="1" applyAlignment="1">
      <alignment horizontal="left" wrapText="1"/>
    </xf>
    <xf numFmtId="0" fontId="34" fillId="0" borderId="0" xfId="0" applyFont="1" applyAlignment="1">
      <alignment horizontal="left" wrapText="1"/>
    </xf>
    <xf numFmtId="0" fontId="34" fillId="0" borderId="0" xfId="0" applyFont="1" applyAlignment="1">
      <alignment horizontal="left" vertical="top" wrapText="1"/>
    </xf>
    <xf numFmtId="0" fontId="22" fillId="0" borderId="0" xfId="0" applyFont="1" applyAlignment="1">
      <alignment horizontal="left" vertical="top" wrapText="1"/>
    </xf>
    <xf numFmtId="0" fontId="35" fillId="0" borderId="0" xfId="0" applyFont="1" applyAlignment="1">
      <alignment horizontal="left" wrapText="1"/>
    </xf>
    <xf numFmtId="0" fontId="20" fillId="10" borderId="32" xfId="39" applyBorder="1" applyAlignment="1">
      <alignment horizontal="left" wrapText="1"/>
    </xf>
    <xf numFmtId="0" fontId="20" fillId="10" borderId="33" xfId="39" applyBorder="1" applyAlignment="1">
      <alignment horizontal="left" wrapText="1"/>
    </xf>
    <xf numFmtId="169" fontId="19" fillId="11" borderId="22" xfId="44" applyBorder="1" applyAlignment="1">
      <alignment horizontal="center" wrapText="1"/>
    </xf>
    <xf numFmtId="169" fontId="19" fillId="11" borderId="23" xfId="44" applyBorder="1" applyAlignment="1">
      <alignment horizontal="center" wrapText="1"/>
    </xf>
    <xf numFmtId="0" fontId="25" fillId="0" borderId="16" xfId="35" applyBorder="1" applyAlignment="1">
      <alignment horizontal="left" vertical="center" wrapText="1"/>
    </xf>
    <xf numFmtId="0" fontId="25" fillId="0" borderId="17" xfId="35" applyBorder="1" applyAlignment="1">
      <alignment horizontal="left" vertical="center" wrapText="1"/>
    </xf>
    <xf numFmtId="0" fontId="25" fillId="0" borderId="18" xfId="35" applyBorder="1" applyAlignment="1">
      <alignment horizontal="left" vertical="center" wrapText="1"/>
    </xf>
    <xf numFmtId="0" fontId="20" fillId="10" borderId="12" xfId="39" applyBorder="1" applyAlignment="1">
      <alignment horizontal="center"/>
    </xf>
    <xf numFmtId="0" fontId="20" fillId="10" borderId="14" xfId="39" applyBorder="1" applyAlignment="1">
      <alignment horizontal="center"/>
    </xf>
    <xf numFmtId="172" fontId="25" fillId="0" borderId="27" xfId="42" applyNumberFormat="1" applyFont="1" applyBorder="1" applyAlignment="1">
      <alignment horizontal="center"/>
    </xf>
    <xf numFmtId="172" fontId="25" fillId="0" borderId="23" xfId="42" applyNumberFormat="1" applyFont="1" applyBorder="1" applyAlignment="1">
      <alignment horizontal="center"/>
    </xf>
    <xf numFmtId="172" fontId="25" fillId="0" borderId="22" xfId="42" applyNumberFormat="1" applyFont="1" applyBorder="1" applyAlignment="1">
      <alignment horizontal="center"/>
    </xf>
    <xf numFmtId="0" fontId="0" fillId="0" borderId="0" xfId="0" applyAlignment="1">
      <alignment horizontal="left" wrapText="1"/>
    </xf>
    <xf numFmtId="0" fontId="20" fillId="10" borderId="13" xfId="39" applyBorder="1" applyAlignment="1">
      <alignment horizontal="center"/>
    </xf>
    <xf numFmtId="0" fontId="20" fillId="10" borderId="12" xfId="39" applyBorder="1" applyAlignment="1">
      <alignment horizontal="center" wrapText="1"/>
    </xf>
    <xf numFmtId="0" fontId="20" fillId="10" borderId="13" xfId="39" applyBorder="1" applyAlignment="1">
      <alignment horizontal="center" wrapText="1"/>
    </xf>
    <xf numFmtId="0" fontId="20" fillId="10" borderId="14" xfId="39" applyBorder="1" applyAlignment="1">
      <alignment horizontal="center" wrapText="1"/>
    </xf>
    <xf numFmtId="0" fontId="20" fillId="10" borderId="30" xfId="39" applyBorder="1" applyAlignment="1">
      <alignment horizontal="center"/>
    </xf>
    <xf numFmtId="0" fontId="20" fillId="10" borderId="31" xfId="39" applyBorder="1" applyAlignment="1">
      <alignment horizontal="center"/>
    </xf>
    <xf numFmtId="0" fontId="20" fillId="10" borderId="2" xfId="39" applyAlignment="1">
      <alignment horizontal="center" wrapText="1"/>
    </xf>
    <xf numFmtId="0" fontId="25" fillId="0" borderId="0" xfId="43" applyNumberFormat="1" applyFill="1" applyBorder="1" applyAlignment="1">
      <alignment horizontal="left" wrapText="1"/>
    </xf>
    <xf numFmtId="0" fontId="41" fillId="0" borderId="0" xfId="0" applyFont="1" applyAlignment="1">
      <alignment horizontal="left" wrapText="1"/>
    </xf>
    <xf numFmtId="0" fontId="0" fillId="0" borderId="0" xfId="0" applyAlignment="1">
      <alignment horizontal="left"/>
    </xf>
    <xf numFmtId="0" fontId="0" fillId="0" borderId="0" xfId="0" applyFont="1" applyAlignment="1">
      <alignment horizontal="left"/>
    </xf>
    <xf numFmtId="0" fontId="0" fillId="0" borderId="0" xfId="0" applyFont="1" applyAlignment="1">
      <alignment horizontal="left" wrapText="1"/>
    </xf>
    <xf numFmtId="0" fontId="25" fillId="0" borderId="16" xfId="35" applyBorder="1" applyAlignment="1">
      <alignment vertical="center" wrapText="1"/>
    </xf>
    <xf numFmtId="0" fontId="25" fillId="0" borderId="17" xfId="35" applyBorder="1" applyAlignment="1">
      <alignment vertical="center" wrapText="1"/>
    </xf>
    <xf numFmtId="0" fontId="25" fillId="0" borderId="18" xfId="35" applyBorder="1" applyAlignment="1">
      <alignment vertical="center" wrapText="1"/>
    </xf>
    <xf numFmtId="0" fontId="25" fillId="0" borderId="16" xfId="35" applyBorder="1" applyAlignment="1">
      <alignment horizontal="left" vertical="center"/>
    </xf>
    <xf numFmtId="0" fontId="25" fillId="0" borderId="17" xfId="35" applyBorder="1" applyAlignment="1">
      <alignment horizontal="left" vertical="center"/>
    </xf>
    <xf numFmtId="0" fontId="25" fillId="0" borderId="18" xfId="35" applyBorder="1" applyAlignment="1">
      <alignment horizontal="left" vertical="center"/>
    </xf>
    <xf numFmtId="167" fontId="28" fillId="15" borderId="0" xfId="1" applyFont="1" applyFill="1" applyBorder="1" applyAlignment="1">
      <alignment horizontal="center" wrapText="1"/>
    </xf>
    <xf numFmtId="0" fontId="25" fillId="0" borderId="16" xfId="35" applyFill="1" applyBorder="1" applyAlignment="1">
      <alignment horizontal="left" vertical="center"/>
    </xf>
    <xf numFmtId="0" fontId="25" fillId="0" borderId="17" xfId="35" applyFill="1" applyBorder="1" applyAlignment="1">
      <alignment horizontal="left" vertical="center"/>
    </xf>
    <xf numFmtId="0" fontId="25" fillId="0" borderId="18" xfId="35" applyFill="1" applyBorder="1" applyAlignment="1">
      <alignment horizontal="left" vertical="center"/>
    </xf>
    <xf numFmtId="0" fontId="25" fillId="5" borderId="16" xfId="35" applyFill="1" applyBorder="1" applyAlignment="1" applyProtection="1">
      <alignment horizontal="left" vertical="center" wrapText="1"/>
      <protection locked="0"/>
    </xf>
    <xf numFmtId="0" fontId="25" fillId="5" borderId="17" xfId="35" applyFill="1" applyBorder="1" applyAlignment="1" applyProtection="1">
      <alignment horizontal="left" vertical="center" wrapText="1"/>
      <protection locked="0"/>
    </xf>
    <xf numFmtId="0" fontId="25" fillId="5" borderId="18" xfId="35" applyFill="1" applyBorder="1" applyAlignment="1" applyProtection="1">
      <alignment horizontal="left" vertical="center" wrapText="1"/>
      <protection locked="0"/>
    </xf>
    <xf numFmtId="0" fontId="25" fillId="16" borderId="25" xfId="24" applyFill="1" applyBorder="1" applyAlignment="1" applyProtection="1">
      <alignment horizontal="right"/>
      <protection locked="0"/>
    </xf>
    <xf numFmtId="0" fontId="25" fillId="16" borderId="26" xfId="24" applyFill="1" applyBorder="1" applyAlignment="1" applyProtection="1">
      <alignment horizontal="right"/>
      <protection locked="0"/>
    </xf>
    <xf numFmtId="0" fontId="29" fillId="11" borderId="15" xfId="37">
      <alignment horizontal="center" wrapText="1"/>
    </xf>
    <xf numFmtId="0" fontId="29" fillId="11" borderId="22" xfId="37" applyBorder="1" applyAlignment="1">
      <alignment horizontal="center" wrapText="1"/>
    </xf>
    <xf numFmtId="0" fontId="29" fillId="11" borderId="23" xfId="37" applyBorder="1" applyAlignment="1">
      <alignment horizontal="center" wrapText="1"/>
    </xf>
    <xf numFmtId="170" fontId="25" fillId="5" borderId="25" xfId="6" applyBorder="1" applyAlignment="1" applyProtection="1">
      <alignment horizontal="center"/>
      <protection locked="0"/>
    </xf>
    <xf numFmtId="170" fontId="25" fillId="5" borderId="26" xfId="6" applyBorder="1" applyAlignment="1" applyProtection="1">
      <alignment horizontal="center"/>
      <protection locked="0"/>
    </xf>
    <xf numFmtId="9" fontId="25" fillId="5" borderId="25" xfId="11" applyBorder="1" applyAlignment="1" applyProtection="1">
      <alignment horizontal="center"/>
      <protection locked="0"/>
    </xf>
    <xf numFmtId="9" fontId="25" fillId="5" borderId="26" xfId="11" applyBorder="1" applyAlignment="1" applyProtection="1">
      <alignment horizontal="center"/>
      <protection locked="0"/>
    </xf>
  </cellXfs>
  <cellStyles count="47">
    <cellStyle name="%InputCell" xfId="11" xr:uid="{00000000-0005-0000-0000-000000000000}"/>
    <cellStyle name="%Table" xfId="12" xr:uid="{00000000-0005-0000-0000-000001000000}"/>
    <cellStyle name="£InputCell" xfId="14" xr:uid="{00000000-0005-0000-0000-000002000000}"/>
    <cellStyle name="£Table" xfId="13" xr:uid="{00000000-0005-0000-0000-000003000000}"/>
    <cellStyle name="BlockedCell" xfId="45" xr:uid="{9E22D3DD-1FF0-4F1B-A262-9AB452EAF2D3}"/>
    <cellStyle name="C_HeadingWhiteBoarder" xfId="39" xr:uid="{00000000-0005-0000-0000-000008000000}"/>
    <cellStyle name="C_Tinted" xfId="37" xr:uid="{00000000-0005-0000-0000-00000C000000}"/>
    <cellStyle name="C_Tinted_NoBoarderPart" xfId="9" xr:uid="{00000000-0005-0000-0000-00000B000000}"/>
    <cellStyle name="CalcTabs" xfId="29" xr:uid="{00000000-0005-0000-0000-000004000000}"/>
    <cellStyle name="CIH_Heading" xfId="34" xr:uid="{00000000-0005-0000-0000-000005000000}"/>
    <cellStyle name="Comma" xfId="41" builtinId="3"/>
    <cellStyle name="Comma 2" xfId="1" xr:uid="{00000000-0005-0000-0000-000006000000}"/>
    <cellStyle name="CRowHeading" xfId="8" xr:uid="{00000000-0005-0000-0000-00001F000000}"/>
    <cellStyle name="Currency 2" xfId="2" xr:uid="{00000000-0005-0000-0000-000007000000}"/>
    <cellStyle name="FinancialOP" xfId="43" xr:uid="{CD0CFFBB-34E7-4B50-ADD6-D75678B152D8}"/>
    <cellStyle name="FinancialTotal" xfId="44" xr:uid="{1125D669-ADE1-41FB-B0E4-C002A4E5E366}"/>
    <cellStyle name="Hyperlink" xfId="46" builtinId="8"/>
    <cellStyle name="LightOrange" xfId="15" xr:uid="{00000000-0005-0000-0000-000009000000}"/>
    <cellStyle name="LightOrange 2" xfId="27" xr:uid="{00000000-0005-0000-0000-00000A000000}"/>
    <cellStyle name="NoInputCell" xfId="6" xr:uid="{00000000-0005-0000-0000-00000D000000}"/>
    <cellStyle name="Normal" xfId="0" builtinId="0"/>
    <cellStyle name="Normal 2" xfId="16" xr:uid="{00000000-0005-0000-0000-00000F000000}"/>
    <cellStyle name="Normal 2 2" xfId="17" xr:uid="{00000000-0005-0000-0000-000010000000}"/>
    <cellStyle name="Normal 3" xfId="18" xr:uid="{00000000-0005-0000-0000-000011000000}"/>
    <cellStyle name="Normal 3 2" xfId="19" xr:uid="{00000000-0005-0000-0000-000012000000}"/>
    <cellStyle name="Normal 4" xfId="20" xr:uid="{00000000-0005-0000-0000-000013000000}"/>
    <cellStyle name="Normal 4 2" xfId="21" xr:uid="{00000000-0005-0000-0000-000014000000}"/>
    <cellStyle name="Normal 5" xfId="30" xr:uid="{00000000-0005-0000-0000-000015000000}"/>
    <cellStyle name="Normal 6" xfId="33" xr:uid="{00000000-0005-0000-0000-000016000000}"/>
    <cellStyle name="NoTable" xfId="10" xr:uid="{00000000-0005-0000-0000-000017000000}"/>
    <cellStyle name="Orange" xfId="7" xr:uid="{00000000-0005-0000-0000-000018000000}"/>
    <cellStyle name="OverallHeading" xfId="25" xr:uid="{00000000-0005-0000-0000-000019000000}"/>
    <cellStyle name="OverallHeading 2" xfId="40" xr:uid="{00000000-0005-0000-0000-00001A000000}"/>
    <cellStyle name="PageHeading" xfId="3" xr:uid="{00000000-0005-0000-0000-00001B000000}"/>
    <cellStyle name="Per cent" xfId="42" builtinId="5"/>
    <cellStyle name="Percent 2" xfId="28" xr:uid="{00000000-0005-0000-0000-00001C000000}"/>
    <cellStyle name="PinkishRed" xfId="26" xr:uid="{00000000-0005-0000-0000-00001D000000}"/>
    <cellStyle name="PurpleHeader" xfId="4" xr:uid="{00000000-0005-0000-0000-00001E000000}"/>
    <cellStyle name="PurpleRowHeading 2" xfId="38" xr:uid="{00000000-0005-0000-0000-000020000000}"/>
    <cellStyle name="PurpleTick" xfId="22" xr:uid="{00000000-0005-0000-0000-000021000000}"/>
    <cellStyle name="ReddishPurpleHeader" xfId="23" xr:uid="{00000000-0005-0000-0000-000022000000}"/>
    <cellStyle name="Style 1" xfId="31" xr:uid="{00000000-0005-0000-0000-000023000000}"/>
    <cellStyle name="TextInputCell" xfId="24" xr:uid="{00000000-0005-0000-0000-000024000000}"/>
    <cellStyle name="TextInputCell 2" xfId="36" xr:uid="{00000000-0005-0000-0000-000025000000}"/>
    <cellStyle name="TextTable" xfId="5" xr:uid="{00000000-0005-0000-0000-000026000000}"/>
    <cellStyle name="TextTable 2" xfId="35" xr:uid="{00000000-0005-0000-0000-000027000000}"/>
    <cellStyle name="Totals" xfId="32" xr:uid="{00000000-0005-0000-0000-000028000000}"/>
  </cellStyles>
  <dxfs count="12">
    <dxf>
      <font>
        <color theme="0" tint="-0.14996795556505021"/>
      </font>
      <fill>
        <patternFill>
          <bgColor theme="0" tint="-0.14996795556505021"/>
        </patternFill>
      </fill>
    </dxf>
    <dxf>
      <font>
        <color rgb="FFFF0000"/>
      </font>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s>
  <tableStyles count="1" defaultTableStyle="TableStyleMedium2" defaultPivotStyle="PivotStyleLight16">
    <tableStyle name="Invisible" pivot="0" table="0" count="0" xr9:uid="{01135461-7760-4DB0-A2DC-5B1144287E00}"/>
  </tableStyles>
  <colors>
    <mruColors>
      <color rgb="FFFFFFB9"/>
      <color rgb="FF942A89"/>
      <color rgb="FFBFBFBF"/>
      <color rgb="FFFFCC66"/>
      <color rgb="FF009B9B"/>
      <color rgb="FF37377D"/>
      <color rgb="FFFFDB93"/>
      <color rgb="FFBFE6E6"/>
      <color rgb="FFF9B03D"/>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purl.oclc.org/ooxml/officeDocument/relationships/worksheet" Target="worksheets/sheet13.xml"/><Relationship Id="rId18" Type="http://purl.oclc.org/ooxml/officeDocument/relationships/worksheet" Target="worksheets/sheet18.xml"/><Relationship Id="rId26" Type="http://purl.oclc.org/ooxml/officeDocument/relationships/worksheet" Target="worksheets/sheet26.xml"/><Relationship Id="rId3" Type="http://purl.oclc.org/ooxml/officeDocument/relationships/worksheet" Target="worksheets/sheet3.xml"/><Relationship Id="rId21" Type="http://purl.oclc.org/ooxml/officeDocument/relationships/worksheet" Target="worksheets/sheet21.xml"/><Relationship Id="rId34" Type="http://purl.oclc.org/ooxml/officeDocument/relationships/customXml" Target="../customXml/item2.xml"/><Relationship Id="rId7" Type="http://purl.oclc.org/ooxml/officeDocument/relationships/worksheet" Target="worksheets/sheet7.xml"/><Relationship Id="rId12" Type="http://purl.oclc.org/ooxml/officeDocument/relationships/worksheet" Target="worksheets/sheet12.xml"/><Relationship Id="rId17" Type="http://purl.oclc.org/ooxml/officeDocument/relationships/worksheet" Target="worksheets/sheet17.xml"/><Relationship Id="rId25" Type="http://purl.oclc.org/ooxml/officeDocument/relationships/worksheet" Target="worksheets/sheet25.xml"/><Relationship Id="rId33" Type="http://purl.oclc.org/ooxml/officeDocument/relationships/customXml" Target="../customXml/item1.xml"/><Relationship Id="rId2" Type="http://purl.oclc.org/ooxml/officeDocument/relationships/worksheet" Target="worksheets/sheet2.xml"/><Relationship Id="rId16" Type="http://purl.oclc.org/ooxml/officeDocument/relationships/worksheet" Target="worksheets/sheet16.xml"/><Relationship Id="rId20" Type="http://purl.oclc.org/ooxml/officeDocument/relationships/worksheet" Target="worksheets/sheet20.xml"/><Relationship Id="rId29" Type="http://purl.oclc.org/ooxml/officeDocument/relationships/styles" Target="styles.xml"/><Relationship Id="rId1" Type="http://purl.oclc.org/ooxml/officeDocument/relationships/worksheet" Target="worksheets/sheet1.xml"/><Relationship Id="rId6" Type="http://purl.oclc.org/ooxml/officeDocument/relationships/worksheet" Target="worksheets/sheet6.xml"/><Relationship Id="rId11" Type="http://purl.oclc.org/ooxml/officeDocument/relationships/worksheet" Target="worksheets/sheet11.xml"/><Relationship Id="rId24" Type="http://purl.oclc.org/ooxml/officeDocument/relationships/worksheet" Target="worksheets/sheet24.xml"/><Relationship Id="rId32" Type="http://purl.oclc.org/ooxml/officeDocument/relationships/calcChain" Target="calcChain.xml"/><Relationship Id="rId5" Type="http://purl.oclc.org/ooxml/officeDocument/relationships/worksheet" Target="worksheets/sheet5.xml"/><Relationship Id="rId15" Type="http://purl.oclc.org/ooxml/officeDocument/relationships/worksheet" Target="worksheets/sheet15.xml"/><Relationship Id="rId23" Type="http://purl.oclc.org/ooxml/officeDocument/relationships/worksheet" Target="worksheets/sheet23.xml"/><Relationship Id="rId28" Type="http://purl.oclc.org/ooxml/officeDocument/relationships/theme" Target="theme/theme1.xml"/><Relationship Id="rId10" Type="http://purl.oclc.org/ooxml/officeDocument/relationships/worksheet" Target="worksheets/sheet10.xml"/><Relationship Id="rId19" Type="http://purl.oclc.org/ooxml/officeDocument/relationships/worksheet" Target="worksheets/sheet19.xml"/><Relationship Id="rId31" Type="http://purl.oclc.org/ooxml/officeDocument/relationships/sheetMetadata" Target="metadata.xml"/><Relationship Id="rId4" Type="http://purl.oclc.org/ooxml/officeDocument/relationships/worksheet" Target="worksheets/sheet4.xml"/><Relationship Id="rId9" Type="http://purl.oclc.org/ooxml/officeDocument/relationships/worksheet" Target="worksheets/sheet9.xml"/><Relationship Id="rId14" Type="http://purl.oclc.org/ooxml/officeDocument/relationships/worksheet" Target="worksheets/sheet14.xml"/><Relationship Id="rId22" Type="http://purl.oclc.org/ooxml/officeDocument/relationships/worksheet" Target="worksheets/sheet22.xml"/><Relationship Id="rId27" Type="http://purl.oclc.org/ooxml/officeDocument/relationships/worksheet" Target="worksheets/sheet27.xml"/><Relationship Id="rId30" Type="http://purl.oclc.org/ooxml/officeDocument/relationships/sharedStrings" Target="sharedStrings.xml"/><Relationship Id="rId35" Type="http://purl.oclc.org/ooxml/officeDocument/relationships/customXml" Target="../customXml/item3.xml"/><Relationship Id="rId8" Type="http://purl.oclc.org/ooxml/officeDocument/relationships/worksheet" Target="worksheets/sheet8.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purl.oclc.org/ooxml/drawingml/chart" xmlns:a="http://purl.oclc.org/ooxml/drawingml/main" xmlns:r="http://purl.oclc.org/ooxml/officeDocument/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
                    <a:lumOff val="35%"/>
                  </a:schemeClr>
                </a:solidFill>
                <a:latin typeface="+mn-lt"/>
                <a:ea typeface="+mn-ea"/>
                <a:cs typeface="+mn-cs"/>
              </a:defRPr>
            </a:pPr>
            <a:r>
              <a:rPr lang="en-US"/>
              <a:t>Typica</a:t>
            </a:r>
            <a:r>
              <a:rPr lang="en-US" baseline="0%"/>
              <a:t>l case costs as a percentage</a:t>
            </a:r>
            <a:r>
              <a:rPr lang="en-US"/>
              <a:t> of GDP</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
                  <a:lumOff val="35%"/>
                </a:schemeClr>
              </a:solidFill>
              <a:latin typeface="+mn-lt"/>
              <a:ea typeface="+mn-ea"/>
              <a:cs typeface="+mn-cs"/>
            </a:defRPr>
          </a:pPr>
          <a:endParaRPr lang="en-US"/>
        </a:p>
      </c:txPr>
    </c:title>
    <c:autoTitleDeleted val="0"/>
    <c:plotArea>
      <c:layout>
        <c:manualLayout>
          <c:layoutTarget val="inner"/>
          <c:xMode val="edge"/>
          <c:yMode val="edge"/>
          <c:x val="0.30124774654741238"/>
          <c:y val="0.10958267822755326"/>
          <c:w val="0.64840669984122634"/>
          <c:h val="0.73256809909264042"/>
        </c:manualLayout>
      </c:layout>
      <c:barChart>
        <c:barDir val="bar"/>
        <c:grouping val="clustered"/>
        <c:varyColors val="0"/>
        <c:ser>
          <c:idx val="1"/>
          <c:order val="0"/>
          <c:tx>
            <c:strRef>
              <c:f>Dashboard!$I$8</c:f>
              <c:strCache>
                <c:ptCount val="1"/>
                <c:pt idx="0">
                  <c:v>% of GDP</c:v>
                </c:pt>
              </c:strCache>
            </c:strRef>
          </c:tx>
          <c:spPr>
            <a:solidFill>
              <a:schemeClr val="accent1"/>
            </a:solidFill>
            <a:ln>
              <a:solidFill>
                <a:schemeClr val="accen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Dashboard!$D$9:$D$22</c:f>
              <c:strCache>
                <c:ptCount val="8"/>
                <c:pt idx="0">
                  <c:v> Personal income </c:v>
                </c:pt>
                <c:pt idx="1">
                  <c:v> Healthcare </c:v>
                </c:pt>
                <c:pt idx="2">
                  <c:v> Law enforcement and judiciary </c:v>
                </c:pt>
                <c:pt idx="3">
                  <c:v> Social services </c:v>
                </c:pt>
                <c:pt idx="4">
                  <c:v> Specialised Services </c:v>
                </c:pt>
                <c:pt idx="5">
                  <c:v> Education services </c:v>
                </c:pt>
                <c:pt idx="6">
                  <c:v> Personal expenses </c:v>
                </c:pt>
                <c:pt idx="7">
                  <c:v> Other </c:v>
                </c:pt>
              </c:strCache>
            </c:strRef>
          </c:cat>
          <c:val>
            <c:numRef>
              <c:f>Dashboard!$I$9:$I$22</c:f>
              <c:numCache>
                <c:formatCode>##0.000%;\-##0.000%;"-"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2-2CA3-4247-A2B5-5CC3A65CB157}"/>
            </c:ext>
          </c:extLst>
        </c:ser>
        <c:dLbls>
          <c:showLegendKey val="0"/>
          <c:showVal val="1"/>
          <c:showCatName val="0"/>
          <c:showSerName val="0"/>
          <c:showPercent val="0"/>
          <c:showBubbleSize val="0"/>
        </c:dLbls>
        <c:gapWidth val="150"/>
        <c:axId val="764527928"/>
        <c:axId val="764520712"/>
      </c:barChart>
      <c:catAx>
        <c:axId val="764527928"/>
        <c:scaling>
          <c:orientation val="maxMin"/>
        </c:scaling>
        <c:delete val="0"/>
        <c:axPos val="l"/>
        <c:title>
          <c:tx>
            <c:rich>
              <a:bodyPr rot="-5400000" spcFirstLastPara="1" vertOverflow="ellipsis" vert="horz" wrap="square" anchor="ctr" anchorCtr="1"/>
              <a:lstStyle/>
              <a:p>
                <a:pPr>
                  <a:defRPr sz="1000" b="0" i="0" u="none" strike="noStrike" kern="1200" baseline="0%">
                    <a:solidFill>
                      <a:schemeClr val="tx1">
                        <a:lumMod val="65%"/>
                        <a:lumOff val="35%"/>
                      </a:schemeClr>
                    </a:solidFill>
                    <a:latin typeface="+mn-lt"/>
                    <a:ea typeface="+mn-ea"/>
                    <a:cs typeface="+mn-cs"/>
                  </a:defRPr>
                </a:pPr>
                <a:r>
                  <a:rPr lang="en-GB"/>
                  <a:t>Cost</a:t>
                </a:r>
                <a:r>
                  <a:rPr lang="en-GB" baseline="0%"/>
                  <a:t> category</a:t>
                </a:r>
                <a:endParaRPr lang="en-GB"/>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
                      <a:lumOff val="35%"/>
                    </a:schemeClr>
                  </a:solidFill>
                  <a:latin typeface="+mn-lt"/>
                  <a:ea typeface="+mn-ea"/>
                  <a:cs typeface="+mn-cs"/>
                </a:defRPr>
              </a:pPr>
              <a:endParaRPr lang="en-US"/>
            </a:p>
          </c:txPr>
        </c:title>
        <c:numFmt formatCode="General" sourceLinked="1"/>
        <c:majorTickMark val="none"/>
        <c:minorTickMark val="none"/>
        <c:tickLblPos val="low"/>
        <c:spPr>
          <a:noFill/>
          <a:ln w="9525" cap="flat" cmpd="sng" algn="ctr">
            <a:solidFill>
              <a:schemeClr val="tx1">
                <a:lumMod val="15%"/>
                <a:lumOff val="85%"/>
              </a:schemeClr>
            </a:solidFill>
            <a:round/>
          </a:ln>
          <a:effectLst/>
        </c:spPr>
        <c:txPr>
          <a:bodyPr rot="-60000000" spcFirstLastPara="1" vertOverflow="ellipsis" vert="horz" wrap="square" anchor="ctr" anchorCtr="1"/>
          <a:lstStyle/>
          <a:p>
            <a:pPr>
              <a:defRPr sz="900" b="0" i="0" u="none" strike="noStrike" kern="1200" baseline="0%">
                <a:solidFill>
                  <a:schemeClr val="tx1">
                    <a:lumMod val="65%"/>
                    <a:lumOff val="35%"/>
                  </a:schemeClr>
                </a:solidFill>
                <a:latin typeface="+mn-lt"/>
                <a:ea typeface="+mn-ea"/>
                <a:cs typeface="+mn-cs"/>
              </a:defRPr>
            </a:pPr>
            <a:endParaRPr lang="en-US"/>
          </a:p>
        </c:txPr>
        <c:crossAx val="764520712"/>
        <c:crosses val="autoZero"/>
        <c:auto val="1"/>
        <c:lblAlgn val="ctr"/>
        <c:lblOffset val="100"/>
        <c:noMultiLvlLbl val="0"/>
      </c:catAx>
      <c:valAx>
        <c:axId val="764520712"/>
        <c:scaling>
          <c:orientation val="minMax"/>
        </c:scaling>
        <c:delete val="0"/>
        <c:axPos val="t"/>
        <c:majorGridlines>
          <c:spPr>
            <a:ln w="9525" cap="flat" cmpd="sng" algn="ctr">
              <a:solidFill>
                <a:schemeClr val="tx1">
                  <a:lumMod val="15%"/>
                  <a:lumOff val="85%"/>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
                        <a:lumOff val="35%"/>
                      </a:schemeClr>
                    </a:solidFill>
                    <a:latin typeface="+mn-lt"/>
                    <a:ea typeface="+mn-ea"/>
                    <a:cs typeface="+mn-cs"/>
                  </a:defRPr>
                </a:pPr>
                <a:r>
                  <a:rPr lang="en-GB"/>
                  <a:t>Percentage</a:t>
                </a:r>
                <a:r>
                  <a:rPr lang="en-GB" baseline="0%"/>
                  <a:t> of GDP</a:t>
                </a:r>
                <a:endParaRPr lang="en-GB"/>
              </a:p>
            </c:rich>
          </c:tx>
          <c:layout>
            <c:manualLayout>
              <c:xMode val="edge"/>
              <c:yMode val="edge"/>
              <c:x val="0.59899474691507526"/>
              <c:y val="0.94298208667366101"/>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
                      <a:lumOff val="35%"/>
                    </a:schemeClr>
                  </a:solidFill>
                  <a:latin typeface="+mn-lt"/>
                  <a:ea typeface="+mn-ea"/>
                  <a:cs typeface="+mn-cs"/>
                </a:defRPr>
              </a:pPr>
              <a:endParaRPr lang="en-US"/>
            </a:p>
          </c:txPr>
        </c:title>
        <c:numFmt formatCode="##0.000%;\-##0.000%;&quot;-&quot;" sourceLinked="1"/>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
                    <a:lumOff val="35%"/>
                  </a:schemeClr>
                </a:solidFill>
                <a:latin typeface="+mn-lt"/>
                <a:ea typeface="+mn-ea"/>
                <a:cs typeface="+mn-cs"/>
              </a:defRPr>
            </a:pPr>
            <a:endParaRPr lang="en-US"/>
          </a:p>
        </c:txPr>
        <c:crossAx val="764527928"/>
        <c:crosses val="autoZero"/>
        <c:crossBetween val="between"/>
      </c:valAx>
      <c:spPr>
        <a:noFill/>
        <a:ln>
          <a:solidFill>
            <a:schemeClr val="bg1">
              <a:lumMod val="85%"/>
            </a:schemeClr>
          </a:solid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
          <a:lumOff val="85%"/>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purl.oclc.org/ooxml/drawingml/chart" xmlns:a="http://purl.oclc.org/ooxml/drawingml/main" xmlns:r="http://purl.oclc.org/ooxml/officeDocument/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
                    <a:lumOff val="35%"/>
                  </a:schemeClr>
                </a:solidFill>
                <a:latin typeface="+mn-lt"/>
                <a:ea typeface="+mn-ea"/>
                <a:cs typeface="+mn-cs"/>
              </a:defRPr>
            </a:pPr>
            <a:r>
              <a:rPr lang="en-US" baseline="0%"/>
              <a:t>Full coverage costs as a percentage</a:t>
            </a:r>
            <a:r>
              <a:rPr lang="en-US"/>
              <a:t> of GDP</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
                  <a:lumOff val="35%"/>
                </a:schemeClr>
              </a:solidFill>
              <a:latin typeface="+mn-lt"/>
              <a:ea typeface="+mn-ea"/>
              <a:cs typeface="+mn-cs"/>
            </a:defRPr>
          </a:pPr>
          <a:endParaRPr lang="en-US"/>
        </a:p>
      </c:txPr>
    </c:title>
    <c:autoTitleDeleted val="0"/>
    <c:plotArea>
      <c:layout>
        <c:manualLayout>
          <c:layoutTarget val="inner"/>
          <c:xMode val="edge"/>
          <c:yMode val="edge"/>
          <c:x val="0.30124774654741238"/>
          <c:y val="0.10958267822755326"/>
          <c:w val="0.64840669984122634"/>
          <c:h val="0.73256809909264042"/>
        </c:manualLayout>
      </c:layout>
      <c:barChart>
        <c:barDir val="bar"/>
        <c:grouping val="clustered"/>
        <c:varyColors val="0"/>
        <c:ser>
          <c:idx val="1"/>
          <c:order val="0"/>
          <c:tx>
            <c:strRef>
              <c:f>Dashboard!$N$8</c:f>
              <c:strCache>
                <c:ptCount val="1"/>
                <c:pt idx="0">
                  <c:v>% of GDP</c:v>
                </c:pt>
              </c:strCache>
            </c:strRef>
          </c:tx>
          <c:spPr>
            <a:solidFill>
              <a:schemeClr val="accent1"/>
            </a:solidFill>
            <a:ln>
              <a:solidFill>
                <a:schemeClr val="accent1"/>
              </a:solidFill>
            </a:ln>
            <a:effectLst/>
          </c:spPr>
          <c:invertIfNegative val="0"/>
          <c:cat>
            <c:strRef>
              <c:f>Dashboard!$D$9:$D$22</c:f>
              <c:strCache>
                <c:ptCount val="8"/>
                <c:pt idx="0">
                  <c:v> Personal income </c:v>
                </c:pt>
                <c:pt idx="1">
                  <c:v> Healthcare </c:v>
                </c:pt>
                <c:pt idx="2">
                  <c:v> Law enforcement and judiciary </c:v>
                </c:pt>
                <c:pt idx="3">
                  <c:v> Social services </c:v>
                </c:pt>
                <c:pt idx="4">
                  <c:v> Specialised Services </c:v>
                </c:pt>
                <c:pt idx="5">
                  <c:v> Education services </c:v>
                </c:pt>
                <c:pt idx="6">
                  <c:v> Personal expenses </c:v>
                </c:pt>
                <c:pt idx="7">
                  <c:v> Other </c:v>
                </c:pt>
              </c:strCache>
            </c:strRef>
          </c:cat>
          <c:val>
            <c:numRef>
              <c:f>Dashboard!$N$9:$N$22</c:f>
              <c:numCache>
                <c:formatCode>##0.000%;\-##0.000%;"-"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2-3008-4F73-9F1A-4405D70D04C5}"/>
            </c:ext>
          </c:extLst>
        </c:ser>
        <c:dLbls>
          <c:showLegendKey val="0"/>
          <c:showVal val="0"/>
          <c:showCatName val="0"/>
          <c:showSerName val="0"/>
          <c:showPercent val="0"/>
          <c:showBubbleSize val="0"/>
        </c:dLbls>
        <c:gapWidth val="150"/>
        <c:axId val="764527928"/>
        <c:axId val="764520712"/>
      </c:barChart>
      <c:catAx>
        <c:axId val="764527928"/>
        <c:scaling>
          <c:orientation val="maxMin"/>
        </c:scaling>
        <c:delete val="0"/>
        <c:axPos val="l"/>
        <c:title>
          <c:tx>
            <c:rich>
              <a:bodyPr rot="-5400000" spcFirstLastPara="1" vertOverflow="ellipsis" vert="horz" wrap="square" anchor="ctr" anchorCtr="1"/>
              <a:lstStyle/>
              <a:p>
                <a:pPr>
                  <a:defRPr sz="1000" b="0" i="0" u="none" strike="noStrike" kern="1200" baseline="0%">
                    <a:solidFill>
                      <a:schemeClr val="tx1">
                        <a:lumMod val="65%"/>
                        <a:lumOff val="35%"/>
                      </a:schemeClr>
                    </a:solidFill>
                    <a:latin typeface="+mn-lt"/>
                    <a:ea typeface="+mn-ea"/>
                    <a:cs typeface="+mn-cs"/>
                  </a:defRPr>
                </a:pPr>
                <a:r>
                  <a:rPr lang="en-GB"/>
                  <a:t>Cost</a:t>
                </a:r>
                <a:r>
                  <a:rPr lang="en-GB" baseline="0%"/>
                  <a:t> category</a:t>
                </a:r>
                <a:endParaRPr lang="en-GB"/>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
                      <a:lumOff val="35%"/>
                    </a:schemeClr>
                  </a:solidFill>
                  <a:latin typeface="+mn-lt"/>
                  <a:ea typeface="+mn-ea"/>
                  <a:cs typeface="+mn-cs"/>
                </a:defRPr>
              </a:pPr>
              <a:endParaRPr lang="en-US"/>
            </a:p>
          </c:txPr>
        </c:title>
        <c:numFmt formatCode="General" sourceLinked="1"/>
        <c:majorTickMark val="none"/>
        <c:minorTickMark val="none"/>
        <c:tickLblPos val="low"/>
        <c:spPr>
          <a:noFill/>
          <a:ln w="9525" cap="flat" cmpd="sng" algn="ctr">
            <a:solidFill>
              <a:schemeClr val="tx1">
                <a:lumMod val="15%"/>
                <a:lumOff val="85%"/>
              </a:schemeClr>
            </a:solidFill>
            <a:round/>
          </a:ln>
          <a:effectLst/>
        </c:spPr>
        <c:txPr>
          <a:bodyPr rot="-60000000" spcFirstLastPara="1" vertOverflow="ellipsis" vert="horz" wrap="square" anchor="ctr" anchorCtr="1"/>
          <a:lstStyle/>
          <a:p>
            <a:pPr>
              <a:defRPr sz="900" b="0" i="0" u="none" strike="noStrike" kern="1200" baseline="0%">
                <a:solidFill>
                  <a:schemeClr val="tx1">
                    <a:lumMod val="65%"/>
                    <a:lumOff val="35%"/>
                  </a:schemeClr>
                </a:solidFill>
                <a:latin typeface="+mn-lt"/>
                <a:ea typeface="+mn-ea"/>
                <a:cs typeface="+mn-cs"/>
              </a:defRPr>
            </a:pPr>
            <a:endParaRPr lang="en-US"/>
          </a:p>
        </c:txPr>
        <c:crossAx val="764520712"/>
        <c:crosses val="autoZero"/>
        <c:auto val="1"/>
        <c:lblAlgn val="ctr"/>
        <c:lblOffset val="100"/>
        <c:noMultiLvlLbl val="0"/>
      </c:catAx>
      <c:valAx>
        <c:axId val="764520712"/>
        <c:scaling>
          <c:orientation val="minMax"/>
        </c:scaling>
        <c:delete val="0"/>
        <c:axPos val="t"/>
        <c:majorGridlines>
          <c:spPr>
            <a:ln w="9525" cap="flat" cmpd="sng" algn="ctr">
              <a:solidFill>
                <a:schemeClr val="tx1">
                  <a:lumMod val="15%"/>
                  <a:lumOff val="85%"/>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
                        <a:lumOff val="35%"/>
                      </a:schemeClr>
                    </a:solidFill>
                    <a:latin typeface="+mn-lt"/>
                    <a:ea typeface="+mn-ea"/>
                    <a:cs typeface="+mn-cs"/>
                  </a:defRPr>
                </a:pPr>
                <a:r>
                  <a:rPr lang="en-GB"/>
                  <a:t>Percentage</a:t>
                </a:r>
                <a:r>
                  <a:rPr lang="en-GB" baseline="0%"/>
                  <a:t> of GDP</a:t>
                </a:r>
                <a:endParaRPr lang="en-GB"/>
              </a:p>
            </c:rich>
          </c:tx>
          <c:layout>
            <c:manualLayout>
              <c:xMode val="edge"/>
              <c:yMode val="edge"/>
              <c:x val="0.59899474691507526"/>
              <c:y val="0.94298208667366101"/>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
                      <a:lumOff val="35%"/>
                    </a:schemeClr>
                  </a:solidFill>
                  <a:latin typeface="+mn-lt"/>
                  <a:ea typeface="+mn-ea"/>
                  <a:cs typeface="+mn-cs"/>
                </a:defRPr>
              </a:pPr>
              <a:endParaRPr lang="en-US"/>
            </a:p>
          </c:txPr>
        </c:title>
        <c:numFmt formatCode="##0.000%;\-##0.000%;&quot;-&quot;" sourceLinked="1"/>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
                    <a:lumOff val="35%"/>
                  </a:schemeClr>
                </a:solidFill>
                <a:latin typeface="+mn-lt"/>
                <a:ea typeface="+mn-ea"/>
                <a:cs typeface="+mn-cs"/>
              </a:defRPr>
            </a:pPr>
            <a:endParaRPr lang="en-US"/>
          </a:p>
        </c:txPr>
        <c:crossAx val="764527928"/>
        <c:crosses val="autoZero"/>
        <c:crossBetween val="between"/>
      </c:valAx>
      <c:spPr>
        <a:noFill/>
        <a:ln>
          <a:solidFill>
            <a:schemeClr val="bg1">
              <a:lumMod val="85%"/>
            </a:schemeClr>
          </a:solid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
          <a:lumOff val="85%"/>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purl.oclc.org/ooxml/drawingml/chart" xmlns:a="http://purl.oclc.org/ooxml/drawingml/main" xmlns:r="http://purl.oclc.org/ooxml/officeDocument/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
                    <a:lumOff val="35%"/>
                  </a:schemeClr>
                </a:solidFill>
                <a:latin typeface="+mn-lt"/>
                <a:ea typeface="+mn-ea"/>
                <a:cs typeface="+mn-cs"/>
              </a:defRPr>
            </a:pPr>
            <a:r>
              <a:rPr lang="en-GB"/>
              <a:t>Full coverage</a:t>
            </a:r>
            <a:r>
              <a:rPr lang="en-GB" baseline="0%"/>
              <a:t> cost - percentage of each category</a:t>
            </a:r>
          </a:p>
          <a:p>
            <a:pPr>
              <a:defRPr sz="1400" b="0" i="0" u="none" strike="noStrike" kern="1200" spc="0" baseline="0%">
                <a:solidFill>
                  <a:schemeClr val="tx1">
                    <a:lumMod val="65%"/>
                    <a:lumOff val="35%"/>
                  </a:schemeClr>
                </a:solidFill>
                <a:latin typeface="+mn-lt"/>
                <a:ea typeface="+mn-ea"/>
                <a:cs typeface="+mn-cs"/>
              </a:defRPr>
            </a:pPr>
            <a:r>
              <a:rPr lang="en-GB" sz="1100" i="1" baseline="0%"/>
              <a:t>Note values under 10% are not labelled</a:t>
            </a:r>
            <a:endParaRPr lang="en-GB" sz="1100" i="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
                  <a:lumOff val="35%"/>
                </a:schemeClr>
              </a:solidFill>
              <a:latin typeface="+mn-lt"/>
              <a:ea typeface="+mn-ea"/>
              <a:cs typeface="+mn-cs"/>
            </a:defRPr>
          </a:pPr>
          <a:endParaRPr lang="en-US"/>
        </a:p>
      </c:txPr>
    </c:title>
    <c:autoTitleDeleted val="0"/>
    <c:plotArea>
      <c:layout>
        <c:manualLayout>
          <c:layoutTarget val="inner"/>
          <c:xMode val="edge"/>
          <c:yMode val="edge"/>
          <c:x val="9.7122703412073491E-2"/>
          <c:y val="0.18136089848540687"/>
          <c:w val="0.60345014521583995"/>
          <c:h val="0.71123952562483761"/>
        </c:manualLayout>
      </c:layout>
      <c:barChart>
        <c:barDir val="col"/>
        <c:grouping val="percentStacked"/>
        <c:varyColors val="0"/>
        <c:ser>
          <c:idx val="0"/>
          <c:order val="0"/>
          <c:tx>
            <c:strRef>
              <c:f>Dashboard!$D$9</c:f>
              <c:strCache>
                <c:ptCount val="1"/>
                <c:pt idx="0">
                  <c:v> Personal income </c:v>
                </c:pt>
              </c:strCache>
            </c:strRef>
          </c:tx>
          <c:spPr>
            <a:solidFill>
              <a:schemeClr val="accent1"/>
            </a:solidFill>
            <a:ln>
              <a:noFill/>
            </a:ln>
            <a:effectLst/>
          </c:spPr>
          <c:invertIfNegative val="0"/>
          <c:dLbls>
            <c:dLbl>
              <c:idx val="0"/>
              <c:tx>
                <c:rich>
                  <a:bodyPr/>
                  <a:lstStyle/>
                  <a:p>
                    <a:fld id="{F801D1B2-710B-4CE6-8C13-009E559584E3}"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6-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Dashboard!$O$9</c:f>
              <c:numCache>
                <c:formatCode>##0.0000%;\-##0.0000%;"-"</c:formatCode>
                <c:ptCount val="1"/>
                <c:pt idx="0">
                  <c:v>0</c:v>
                </c:pt>
              </c:numCache>
            </c:numRef>
          </c:val>
          <c:extLst>
            <c:ext xmlns:c15="http://schemas.microsoft.com/office/drawing/2012/chart" uri="{02D57815-91ED-43cb-92C2-25804820EDAC}">
              <c15:datalabelsRange>
                <c15:f>Dashboard!$P$9:$P$22</c15:f>
                <c15:dlblRangeCache>
                  <c:ptCount val="14"/>
                </c15:dlblRangeCache>
              </c15:datalabelsRange>
            </c:ext>
            <c:ext xmlns:c16="http://schemas.microsoft.com/office/drawing/2014/chart" uri="{C3380CC4-5D6E-409C-BE32-E72D297353CC}">
              <c16:uniqueId val="{00000000-6B59-4C4B-8965-A563B98DA050}"/>
            </c:ext>
          </c:extLst>
        </c:ser>
        <c:ser>
          <c:idx val="1"/>
          <c:order val="1"/>
          <c:tx>
            <c:strRef>
              <c:f>Dashboard!$D$10</c:f>
              <c:strCache>
                <c:ptCount val="1"/>
                <c:pt idx="0">
                  <c:v> Healthcare </c:v>
                </c:pt>
              </c:strCache>
            </c:strRef>
          </c:tx>
          <c:spPr>
            <a:solidFill>
              <a:schemeClr val="accent2"/>
            </a:solidFill>
            <a:ln>
              <a:noFill/>
            </a:ln>
            <a:effectLst/>
          </c:spPr>
          <c:invertIfNegative val="0"/>
          <c:dLbls>
            <c:dLbl>
              <c:idx val="0"/>
              <c:tx>
                <c:rich>
                  <a:bodyPr/>
                  <a:lstStyle/>
                  <a:p>
                    <a:fld id="{61404165-CACE-480C-B430-AD37BDD75096}"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7-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Dashboard!$O$10</c:f>
              <c:numCache>
                <c:formatCode>##0.0000%;\-##0.0000%;"-"</c:formatCode>
                <c:ptCount val="1"/>
                <c:pt idx="0">
                  <c:v>0</c:v>
                </c:pt>
              </c:numCache>
            </c:numRef>
          </c:val>
          <c:extLst>
            <c:ext xmlns:c15="http://schemas.microsoft.com/office/drawing/2012/chart" uri="{02D57815-91ED-43cb-92C2-25804820EDAC}">
              <c15:datalabelsRange>
                <c15:f>Dashboard!$P$10</c15:f>
                <c15:dlblRangeCache>
                  <c:ptCount val="1"/>
                </c15:dlblRangeCache>
              </c15:datalabelsRange>
            </c:ext>
            <c:ext xmlns:c16="http://schemas.microsoft.com/office/drawing/2014/chart" uri="{C3380CC4-5D6E-409C-BE32-E72D297353CC}">
              <c16:uniqueId val="{00000002-6B59-4C4B-8965-A563B98DA050}"/>
            </c:ext>
          </c:extLst>
        </c:ser>
        <c:ser>
          <c:idx val="2"/>
          <c:order val="2"/>
          <c:tx>
            <c:strRef>
              <c:f>Dashboard!$D$11</c:f>
              <c:strCache>
                <c:ptCount val="1"/>
                <c:pt idx="0">
                  <c:v> Law enforcement and judiciary </c:v>
                </c:pt>
              </c:strCache>
            </c:strRef>
          </c:tx>
          <c:spPr>
            <a:solidFill>
              <a:schemeClr val="accent3"/>
            </a:solidFill>
            <a:ln>
              <a:noFill/>
            </a:ln>
            <a:effectLst/>
          </c:spPr>
          <c:invertIfNegative val="0"/>
          <c:dLbls>
            <c:dLbl>
              <c:idx val="0"/>
              <c:tx>
                <c:rich>
                  <a:bodyPr/>
                  <a:lstStyle/>
                  <a:p>
                    <a:fld id="{8638C231-0623-442D-B06A-754713A0BEA5}"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8-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Dashboard!$O$11</c:f>
              <c:numCache>
                <c:formatCode>##0.0000%;\-##0.0000%;"-"</c:formatCode>
                <c:ptCount val="1"/>
                <c:pt idx="0">
                  <c:v>0</c:v>
                </c:pt>
              </c:numCache>
            </c:numRef>
          </c:val>
          <c:extLst>
            <c:ext xmlns:c15="http://schemas.microsoft.com/office/drawing/2012/chart" uri="{02D57815-91ED-43cb-92C2-25804820EDAC}">
              <c15:datalabelsRange>
                <c15:f>Dashboard!$P$11</c15:f>
                <c15:dlblRangeCache>
                  <c:ptCount val="1"/>
                </c15:dlblRangeCache>
              </c15:datalabelsRange>
            </c:ext>
            <c:ext xmlns:c16="http://schemas.microsoft.com/office/drawing/2014/chart" uri="{C3380CC4-5D6E-409C-BE32-E72D297353CC}">
              <c16:uniqueId val="{00000003-6B59-4C4B-8965-A563B98DA050}"/>
            </c:ext>
          </c:extLst>
        </c:ser>
        <c:ser>
          <c:idx val="3"/>
          <c:order val="3"/>
          <c:tx>
            <c:strRef>
              <c:f>Dashboard!$D$12</c:f>
              <c:strCache>
                <c:ptCount val="1"/>
                <c:pt idx="0">
                  <c:v> Social services </c:v>
                </c:pt>
              </c:strCache>
            </c:strRef>
          </c:tx>
          <c:spPr>
            <a:solidFill>
              <a:schemeClr val="accent4"/>
            </a:solidFill>
            <a:ln>
              <a:noFill/>
            </a:ln>
            <a:effectLst/>
          </c:spPr>
          <c:invertIfNegative val="0"/>
          <c:dLbls>
            <c:dLbl>
              <c:idx val="0"/>
              <c:tx>
                <c:rich>
                  <a:bodyPr/>
                  <a:lstStyle/>
                  <a:p>
                    <a:fld id="{E1E9DC1C-0E66-41D7-9334-1E9FE8B920CD}"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A-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Dashboard!$O$12</c:f>
              <c:numCache>
                <c:formatCode>##0.0000%;\-##0.0000%;"-"</c:formatCode>
                <c:ptCount val="1"/>
                <c:pt idx="0">
                  <c:v>0</c:v>
                </c:pt>
              </c:numCache>
            </c:numRef>
          </c:val>
          <c:extLst>
            <c:ext xmlns:c15="http://schemas.microsoft.com/office/drawing/2012/chart" uri="{02D57815-91ED-43cb-92C2-25804820EDAC}">
              <c15:datalabelsRange>
                <c15:f>Dashboard!$P$12</c15:f>
                <c15:dlblRangeCache>
                  <c:ptCount val="1"/>
                </c15:dlblRangeCache>
              </c15:datalabelsRange>
            </c:ext>
            <c:ext xmlns:c16="http://schemas.microsoft.com/office/drawing/2014/chart" uri="{C3380CC4-5D6E-409C-BE32-E72D297353CC}">
              <c16:uniqueId val="{00000004-6B59-4C4B-8965-A563B98DA050}"/>
            </c:ext>
          </c:extLst>
        </c:ser>
        <c:ser>
          <c:idx val="4"/>
          <c:order val="4"/>
          <c:tx>
            <c:strRef>
              <c:f>Dashboard!$D$13</c:f>
              <c:strCache>
                <c:ptCount val="1"/>
                <c:pt idx="0">
                  <c:v> Specialised Services </c:v>
                </c:pt>
              </c:strCache>
            </c:strRef>
          </c:tx>
          <c:spPr>
            <a:solidFill>
              <a:schemeClr val="accent5"/>
            </a:solidFill>
            <a:ln>
              <a:noFill/>
            </a:ln>
            <a:effectLst/>
          </c:spPr>
          <c:invertIfNegative val="0"/>
          <c:dLbls>
            <c:dLbl>
              <c:idx val="0"/>
              <c:tx>
                <c:rich>
                  <a:bodyPr/>
                  <a:lstStyle/>
                  <a:p>
                    <a:fld id="{79ADEDD3-C7D9-4C31-B9FD-FEF84FAA2BA7}"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9-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Dashboard!$O$13</c:f>
              <c:numCache>
                <c:formatCode>##0.0000%;\-##0.0000%;"-"</c:formatCode>
                <c:ptCount val="1"/>
                <c:pt idx="0">
                  <c:v>0</c:v>
                </c:pt>
              </c:numCache>
            </c:numRef>
          </c:val>
          <c:extLst>
            <c:ext xmlns:c15="http://schemas.microsoft.com/office/drawing/2012/chart" uri="{02D57815-91ED-43cb-92C2-25804820EDAC}">
              <c15:datalabelsRange>
                <c15:f>Dashboard!$P$13</c15:f>
                <c15:dlblRangeCache>
                  <c:ptCount val="1"/>
                </c15:dlblRangeCache>
              </c15:datalabelsRange>
            </c:ext>
            <c:ext xmlns:c16="http://schemas.microsoft.com/office/drawing/2014/chart" uri="{C3380CC4-5D6E-409C-BE32-E72D297353CC}">
              <c16:uniqueId val="{00000005-6B59-4C4B-8965-A563B98DA050}"/>
            </c:ext>
          </c:extLst>
        </c:ser>
        <c:ser>
          <c:idx val="5"/>
          <c:order val="5"/>
          <c:tx>
            <c:strRef>
              <c:f>Dashboard!$D$14</c:f>
              <c:strCache>
                <c:ptCount val="1"/>
                <c:pt idx="0">
                  <c:v> Education services </c:v>
                </c:pt>
              </c:strCache>
            </c:strRef>
          </c:tx>
          <c:spPr>
            <a:solidFill>
              <a:schemeClr val="accent6"/>
            </a:solidFill>
            <a:ln>
              <a:noFill/>
            </a:ln>
            <a:effectLst/>
          </c:spPr>
          <c:invertIfNegative val="0"/>
          <c:dLbls>
            <c:dLbl>
              <c:idx val="0"/>
              <c:tx>
                <c:rich>
                  <a:bodyPr/>
                  <a:lstStyle/>
                  <a:p>
                    <a:fld id="{CFE39F94-2A52-4A98-8D74-ADF4BC126E68}"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A-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Dashboard!$O$14</c:f>
              <c:numCache>
                <c:formatCode>##0.0000%;\-##0.0000%;"-"</c:formatCode>
                <c:ptCount val="1"/>
                <c:pt idx="0">
                  <c:v>0</c:v>
                </c:pt>
              </c:numCache>
            </c:numRef>
          </c:val>
          <c:extLst>
            <c:ext xmlns:c15="http://schemas.microsoft.com/office/drawing/2012/chart" uri="{02D57815-91ED-43cb-92C2-25804820EDAC}">
              <c15:datalabelsRange>
                <c15:f>Dashboard!$P$14</c15:f>
                <c15:dlblRangeCache>
                  <c:ptCount val="1"/>
                </c15:dlblRangeCache>
              </c15:datalabelsRange>
            </c:ext>
            <c:ext xmlns:c16="http://schemas.microsoft.com/office/drawing/2014/chart" uri="{C3380CC4-5D6E-409C-BE32-E72D297353CC}">
              <c16:uniqueId val="{00000006-6B59-4C4B-8965-A563B98DA050}"/>
            </c:ext>
          </c:extLst>
        </c:ser>
        <c:ser>
          <c:idx val="6"/>
          <c:order val="6"/>
          <c:tx>
            <c:strRef>
              <c:f>Dashboard!$D$15</c:f>
              <c:strCache>
                <c:ptCount val="1"/>
                <c:pt idx="0">
                  <c:v> Personal expenses </c:v>
                </c:pt>
              </c:strCache>
            </c:strRef>
          </c:tx>
          <c:spPr>
            <a:solidFill>
              <a:schemeClr val="accent1">
                <a:lumMod val="60%"/>
              </a:schemeClr>
            </a:solidFill>
            <a:ln>
              <a:noFill/>
            </a:ln>
            <a:effectLst/>
          </c:spPr>
          <c:invertIfNegative val="0"/>
          <c:dLbls>
            <c:dLbl>
              <c:idx val="0"/>
              <c:tx>
                <c:rich>
                  <a:bodyPr/>
                  <a:lstStyle/>
                  <a:p>
                    <a:fld id="{D9D253C7-BD5C-41A9-A19F-BDF32E95D524}"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9-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Dashboard!$O$15</c:f>
              <c:numCache>
                <c:formatCode>##0.0000%;\-##0.0000%;"-"</c:formatCode>
                <c:ptCount val="1"/>
                <c:pt idx="0">
                  <c:v>0</c:v>
                </c:pt>
              </c:numCache>
            </c:numRef>
          </c:val>
          <c:extLst>
            <c:ext xmlns:c15="http://schemas.microsoft.com/office/drawing/2012/chart" uri="{02D57815-91ED-43cb-92C2-25804820EDAC}">
              <c15:datalabelsRange>
                <c15:f>Dashboard!$P$15</c15:f>
                <c15:dlblRangeCache>
                  <c:ptCount val="1"/>
                </c15:dlblRangeCache>
              </c15:datalabelsRange>
            </c:ext>
            <c:ext xmlns:c16="http://schemas.microsoft.com/office/drawing/2014/chart" uri="{C3380CC4-5D6E-409C-BE32-E72D297353CC}">
              <c16:uniqueId val="{00000007-6B59-4C4B-8965-A563B98DA050}"/>
            </c:ext>
          </c:extLst>
        </c:ser>
        <c:ser>
          <c:idx val="7"/>
          <c:order val="7"/>
          <c:tx>
            <c:strRef>
              <c:f>Dashboard!$D$16</c:f>
              <c:strCache>
                <c:ptCount val="1"/>
                <c:pt idx="0">
                  <c:v> Other </c:v>
                </c:pt>
              </c:strCache>
            </c:strRef>
          </c:tx>
          <c:spPr>
            <a:solidFill>
              <a:schemeClr val="accent2">
                <a:lumMod val="60%"/>
              </a:schemeClr>
            </a:solidFill>
            <a:ln>
              <a:noFill/>
            </a:ln>
            <a:effectLst/>
          </c:spPr>
          <c:invertIfNegative val="0"/>
          <c:dLbls>
            <c:dLbl>
              <c:idx val="0"/>
              <c:tx>
                <c:rich>
                  <a:bodyPr/>
                  <a:lstStyle/>
                  <a:p>
                    <a:fld id="{61E0267A-F456-45C8-B334-C42E3A43E4C7}"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B-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Dashboard!$O$16</c:f>
              <c:numCache>
                <c:formatCode>##0.0000%;\-##0.0000%;"-"</c:formatCode>
                <c:ptCount val="1"/>
                <c:pt idx="0">
                  <c:v>0</c:v>
                </c:pt>
              </c:numCache>
            </c:numRef>
          </c:val>
          <c:extLst>
            <c:ext xmlns:c15="http://schemas.microsoft.com/office/drawing/2012/chart" uri="{02D57815-91ED-43cb-92C2-25804820EDAC}">
              <c15:datalabelsRange>
                <c15:f>Dashboard!$P$16</c15:f>
                <c15:dlblRangeCache>
                  <c:ptCount val="1"/>
                </c15:dlblRangeCache>
              </c15:datalabelsRange>
            </c:ext>
            <c:ext xmlns:c16="http://schemas.microsoft.com/office/drawing/2014/chart" uri="{C3380CC4-5D6E-409C-BE32-E72D297353CC}">
              <c16:uniqueId val="{00000008-6B59-4C4B-8965-A563B98DA050}"/>
            </c:ext>
          </c:extLst>
        </c:ser>
        <c:ser>
          <c:idx val="8"/>
          <c:order val="8"/>
          <c:tx>
            <c:strRef>
              <c:f>Dashboard!$D$17</c:f>
              <c:strCache>
                <c:ptCount val="1"/>
                <c:pt idx="0">
                  <c:v> -   </c:v>
                </c:pt>
              </c:strCache>
            </c:strRef>
          </c:tx>
          <c:spPr>
            <a:solidFill>
              <a:schemeClr val="accent3">
                <a:lumMod val="60%"/>
              </a:schemeClr>
            </a:solidFill>
            <a:ln>
              <a:noFill/>
            </a:ln>
            <a:effectLst/>
          </c:spPr>
          <c:invertIfNegative val="0"/>
          <c:dLbls>
            <c:dLbl>
              <c:idx val="0"/>
              <c:tx>
                <c:rich>
                  <a:bodyPr/>
                  <a:lstStyle/>
                  <a:p>
                    <a:fld id="{29BBCF68-36D9-45FC-91FD-BD776A5A1215}"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C-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Dashboard!$O$17</c:f>
              <c:numCache>
                <c:formatCode>##0.0000%;\-##0.0000%;"-"</c:formatCode>
                <c:ptCount val="1"/>
                <c:pt idx="0">
                  <c:v>0</c:v>
                </c:pt>
              </c:numCache>
            </c:numRef>
          </c:val>
          <c:extLst>
            <c:ext xmlns:c15="http://schemas.microsoft.com/office/drawing/2012/chart" uri="{02D57815-91ED-43cb-92C2-25804820EDAC}">
              <c15:datalabelsRange>
                <c15:f>Dashboard!$P$17</c15:f>
                <c15:dlblRangeCache>
                  <c:ptCount val="1"/>
                </c15:dlblRangeCache>
              </c15:datalabelsRange>
            </c:ext>
            <c:ext xmlns:c16="http://schemas.microsoft.com/office/drawing/2014/chart" uri="{C3380CC4-5D6E-409C-BE32-E72D297353CC}">
              <c16:uniqueId val="{0000001F-6B59-4C4B-8965-A563B98DA050}"/>
            </c:ext>
          </c:extLst>
        </c:ser>
        <c:ser>
          <c:idx val="9"/>
          <c:order val="9"/>
          <c:tx>
            <c:strRef>
              <c:f>Dashboard!$D$18</c:f>
              <c:strCache>
                <c:ptCount val="1"/>
                <c:pt idx="0">
                  <c:v> -   </c:v>
                </c:pt>
              </c:strCache>
            </c:strRef>
          </c:tx>
          <c:spPr>
            <a:solidFill>
              <a:schemeClr val="accent4">
                <a:lumMod val="60%"/>
              </a:schemeClr>
            </a:solidFill>
            <a:ln>
              <a:noFill/>
            </a:ln>
            <a:effectLst/>
          </c:spPr>
          <c:invertIfNegative val="0"/>
          <c:dLbls>
            <c:dLbl>
              <c:idx val="0"/>
              <c:tx>
                <c:rich>
                  <a:bodyPr/>
                  <a:lstStyle/>
                  <a:p>
                    <a:fld id="{5804324C-5133-4410-8356-F94D848FD8FE}"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5-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Dashboard!$O$18</c:f>
              <c:numCache>
                <c:formatCode>##0.0000%;\-##0.0000%;"-"</c:formatCode>
                <c:ptCount val="1"/>
                <c:pt idx="0">
                  <c:v>0</c:v>
                </c:pt>
              </c:numCache>
            </c:numRef>
          </c:val>
          <c:extLst>
            <c:ext xmlns:c15="http://schemas.microsoft.com/office/drawing/2012/chart" uri="{02D57815-91ED-43cb-92C2-25804820EDAC}">
              <c15:datalabelsRange>
                <c15:f>Dashboard!$P$18</c15:f>
                <c15:dlblRangeCache>
                  <c:ptCount val="1"/>
                </c15:dlblRangeCache>
              </c15:datalabelsRange>
            </c:ext>
            <c:ext xmlns:c16="http://schemas.microsoft.com/office/drawing/2014/chart" uri="{C3380CC4-5D6E-409C-BE32-E72D297353CC}">
              <c16:uniqueId val="{00000020-6B59-4C4B-8965-A563B98DA050}"/>
            </c:ext>
          </c:extLst>
        </c:ser>
        <c:ser>
          <c:idx val="10"/>
          <c:order val="10"/>
          <c:tx>
            <c:strRef>
              <c:f>Dashboard!$D$19</c:f>
              <c:strCache>
                <c:ptCount val="1"/>
                <c:pt idx="0">
                  <c:v> -   </c:v>
                </c:pt>
              </c:strCache>
            </c:strRef>
          </c:tx>
          <c:spPr>
            <a:solidFill>
              <a:schemeClr val="accent5">
                <a:lumMod val="60%"/>
              </a:schemeClr>
            </a:solidFill>
            <a:ln>
              <a:noFill/>
            </a:ln>
            <a:effectLst/>
          </c:spPr>
          <c:invertIfNegative val="0"/>
          <c:dLbls>
            <c:dLbl>
              <c:idx val="0"/>
              <c:tx>
                <c:rich>
                  <a:bodyPr/>
                  <a:lstStyle/>
                  <a:p>
                    <a:fld id="{CB614EA2-D0C4-4E86-9353-168861DD9D7E}"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D-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Dashboard!$O$19</c:f>
              <c:numCache>
                <c:formatCode>##0.0000%;\-##0.0000%;"-"</c:formatCode>
                <c:ptCount val="1"/>
                <c:pt idx="0">
                  <c:v>0</c:v>
                </c:pt>
              </c:numCache>
            </c:numRef>
          </c:val>
          <c:extLst>
            <c:ext xmlns:c15="http://schemas.microsoft.com/office/drawing/2012/chart" uri="{02D57815-91ED-43cb-92C2-25804820EDAC}">
              <c15:datalabelsRange>
                <c15:f>Dashboard!$P$19</c15:f>
                <c15:dlblRangeCache>
                  <c:ptCount val="1"/>
                </c15:dlblRangeCache>
              </c15:datalabelsRange>
            </c:ext>
            <c:ext xmlns:c16="http://schemas.microsoft.com/office/drawing/2014/chart" uri="{C3380CC4-5D6E-409C-BE32-E72D297353CC}">
              <c16:uniqueId val="{00000021-6B59-4C4B-8965-A563B98DA050}"/>
            </c:ext>
          </c:extLst>
        </c:ser>
        <c:ser>
          <c:idx val="11"/>
          <c:order val="11"/>
          <c:tx>
            <c:strRef>
              <c:f>Dashboard!$D$20</c:f>
              <c:strCache>
                <c:ptCount val="1"/>
                <c:pt idx="0">
                  <c:v> -   </c:v>
                </c:pt>
              </c:strCache>
            </c:strRef>
          </c:tx>
          <c:spPr>
            <a:solidFill>
              <a:schemeClr val="accent6">
                <a:lumMod val="60%"/>
              </a:schemeClr>
            </a:solidFill>
            <a:ln>
              <a:noFill/>
            </a:ln>
            <a:effectLst/>
          </c:spPr>
          <c:invertIfNegative val="0"/>
          <c:dLbls>
            <c:dLbl>
              <c:idx val="0"/>
              <c:tx>
                <c:rich>
                  <a:bodyPr/>
                  <a:lstStyle/>
                  <a:p>
                    <a:fld id="{226C90ED-37D3-4F33-AE59-4EB98BD00275}"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E-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Dashboard!$O$20</c:f>
              <c:numCache>
                <c:formatCode>##0.0000%;\-##0.0000%;"-"</c:formatCode>
                <c:ptCount val="1"/>
                <c:pt idx="0">
                  <c:v>0</c:v>
                </c:pt>
              </c:numCache>
            </c:numRef>
          </c:val>
          <c:extLst>
            <c:ext xmlns:c15="http://schemas.microsoft.com/office/drawing/2012/chart" uri="{02D57815-91ED-43cb-92C2-25804820EDAC}">
              <c15:datalabelsRange>
                <c15:f>Dashboard!$P$20</c15:f>
                <c15:dlblRangeCache>
                  <c:ptCount val="1"/>
                </c15:dlblRangeCache>
              </c15:datalabelsRange>
            </c:ext>
            <c:ext xmlns:c16="http://schemas.microsoft.com/office/drawing/2014/chart" uri="{C3380CC4-5D6E-409C-BE32-E72D297353CC}">
              <c16:uniqueId val="{00000022-6B59-4C4B-8965-A563B98DA050}"/>
            </c:ext>
          </c:extLst>
        </c:ser>
        <c:ser>
          <c:idx val="12"/>
          <c:order val="12"/>
          <c:tx>
            <c:strRef>
              <c:f>Dashboard!$D$21</c:f>
              <c:strCache>
                <c:ptCount val="1"/>
                <c:pt idx="0">
                  <c:v> -   </c:v>
                </c:pt>
              </c:strCache>
            </c:strRef>
          </c:tx>
          <c:spPr>
            <a:solidFill>
              <a:schemeClr val="accent1">
                <a:lumMod val="80%"/>
                <a:lumOff val="20%"/>
              </a:schemeClr>
            </a:solidFill>
            <a:ln>
              <a:noFill/>
            </a:ln>
            <a:effectLst/>
          </c:spPr>
          <c:invertIfNegative val="0"/>
          <c:dLbls>
            <c:dLbl>
              <c:idx val="0"/>
              <c:tx>
                <c:rich>
                  <a:bodyPr/>
                  <a:lstStyle/>
                  <a:p>
                    <a:fld id="{E60E7A86-CF89-4662-B79D-98E2563936E8}"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F-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Dashboard!$O$21</c:f>
              <c:numCache>
                <c:formatCode>##0.0000%;\-##0.0000%;"-"</c:formatCode>
                <c:ptCount val="1"/>
                <c:pt idx="0">
                  <c:v>0</c:v>
                </c:pt>
              </c:numCache>
            </c:numRef>
          </c:val>
          <c:extLst>
            <c:ext xmlns:c15="http://schemas.microsoft.com/office/drawing/2012/chart" uri="{02D57815-91ED-43cb-92C2-25804820EDAC}">
              <c15:datalabelsRange>
                <c15:f>Dashboard!$P$21</c15:f>
                <c15:dlblRangeCache>
                  <c:ptCount val="1"/>
                </c15:dlblRangeCache>
              </c15:datalabelsRange>
            </c:ext>
            <c:ext xmlns:c16="http://schemas.microsoft.com/office/drawing/2014/chart" uri="{C3380CC4-5D6E-409C-BE32-E72D297353CC}">
              <c16:uniqueId val="{00000023-6B59-4C4B-8965-A563B98DA050}"/>
            </c:ext>
          </c:extLst>
        </c:ser>
        <c:ser>
          <c:idx val="13"/>
          <c:order val="13"/>
          <c:tx>
            <c:strRef>
              <c:f>Dashboard!$D$22</c:f>
              <c:strCache>
                <c:ptCount val="1"/>
                <c:pt idx="0">
                  <c:v> -   </c:v>
                </c:pt>
              </c:strCache>
            </c:strRef>
          </c:tx>
          <c:spPr>
            <a:solidFill>
              <a:schemeClr val="accent2">
                <a:lumMod val="80%"/>
                <a:lumOff val="20%"/>
              </a:schemeClr>
            </a:solidFill>
            <a:ln>
              <a:noFill/>
            </a:ln>
            <a:effectLst/>
          </c:spPr>
          <c:invertIfNegative val="0"/>
          <c:dLbls>
            <c:dLbl>
              <c:idx val="0"/>
              <c:tx>
                <c:rich>
                  <a:bodyPr/>
                  <a:lstStyle/>
                  <a:p>
                    <a:fld id="{293D371F-D07E-431E-BA08-1AFF85599433}"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0-6B59-4C4B-8965-A563B98DA05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Dashboard!$O$8</c:f>
              <c:strCache>
                <c:ptCount val="1"/>
                <c:pt idx="0">
                  <c:v>Cost category as a percentage of costs</c:v>
                </c:pt>
              </c:strCache>
            </c:strRef>
          </c:cat>
          <c:val>
            <c:numRef>
              <c:f>Dashboard!$O$22</c:f>
              <c:numCache>
                <c:formatCode>##0.0000%;\-##0.0000%;"-"</c:formatCode>
                <c:ptCount val="1"/>
                <c:pt idx="0">
                  <c:v>0</c:v>
                </c:pt>
              </c:numCache>
            </c:numRef>
          </c:val>
          <c:extLst>
            <c:ext xmlns:c15="http://schemas.microsoft.com/office/drawing/2012/chart" uri="{02D57815-91ED-43cb-92C2-25804820EDAC}">
              <c15:datalabelsRange>
                <c15:f>Dashboard!$P$22</c15:f>
                <c15:dlblRangeCache>
                  <c:ptCount val="1"/>
                </c15:dlblRangeCache>
              </c15:datalabelsRange>
            </c:ext>
            <c:ext xmlns:c16="http://schemas.microsoft.com/office/drawing/2014/chart" uri="{C3380CC4-5D6E-409C-BE32-E72D297353CC}">
              <c16:uniqueId val="{00000024-6B59-4C4B-8965-A563B98DA050}"/>
            </c:ext>
          </c:extLst>
        </c:ser>
        <c:dLbls>
          <c:dLblPos val="ctr"/>
          <c:showLegendKey val="0"/>
          <c:showVal val="1"/>
          <c:showCatName val="0"/>
          <c:showSerName val="0"/>
          <c:showPercent val="0"/>
          <c:showBubbleSize val="0"/>
        </c:dLbls>
        <c:gapWidth val="150"/>
        <c:overlap val="100"/>
        <c:axId val="610904160"/>
        <c:axId val="610902520"/>
      </c:barChart>
      <c:catAx>
        <c:axId val="610904160"/>
        <c:scaling>
          <c:orientation val="minMax"/>
        </c:scaling>
        <c:delete val="0"/>
        <c:axPos val="b"/>
        <c:numFmt formatCode="General" sourceLinked="1"/>
        <c:majorTickMark val="none"/>
        <c:minorTickMark val="none"/>
        <c:tickLblPos val="nextTo"/>
        <c:spPr>
          <a:noFill/>
          <a:ln w="9525" cap="flat" cmpd="sng" algn="ctr">
            <a:solidFill>
              <a:schemeClr val="tx1">
                <a:lumMod val="15%"/>
                <a:lumOff val="85%"/>
              </a:schemeClr>
            </a:solidFill>
            <a:round/>
          </a:ln>
          <a:effectLst/>
        </c:spPr>
        <c:txPr>
          <a:bodyPr rot="-60000000" spcFirstLastPara="1" vertOverflow="ellipsis" vert="horz" wrap="square" anchor="ctr" anchorCtr="1"/>
          <a:lstStyle/>
          <a:p>
            <a:pPr>
              <a:defRPr sz="900" b="0" i="0" u="none" strike="noStrike" kern="1200" baseline="0%">
                <a:solidFill>
                  <a:schemeClr val="tx1">
                    <a:lumMod val="65%"/>
                    <a:lumOff val="35%"/>
                  </a:schemeClr>
                </a:solidFill>
                <a:latin typeface="+mn-lt"/>
                <a:ea typeface="+mn-ea"/>
                <a:cs typeface="+mn-cs"/>
              </a:defRPr>
            </a:pPr>
            <a:endParaRPr lang="en-US"/>
          </a:p>
        </c:txPr>
        <c:crossAx val="610902520"/>
        <c:crosses val="autoZero"/>
        <c:auto val="1"/>
        <c:lblAlgn val="ctr"/>
        <c:lblOffset val="100"/>
        <c:noMultiLvlLbl val="0"/>
      </c:catAx>
      <c:valAx>
        <c:axId val="610902520"/>
        <c:scaling>
          <c:orientation val="minMax"/>
        </c:scaling>
        <c:delete val="0"/>
        <c:axPos val="l"/>
        <c:majorGridlines>
          <c:spPr>
            <a:ln w="9525" cap="flat" cmpd="sng" algn="ctr">
              <a:solidFill>
                <a:schemeClr val="tx1">
                  <a:lumMod val="15%"/>
                  <a:lumOff val="85%"/>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
                        <a:lumOff val="35%"/>
                      </a:schemeClr>
                    </a:solidFill>
                    <a:latin typeface="+mn-lt"/>
                    <a:ea typeface="+mn-ea"/>
                    <a:cs typeface="+mn-cs"/>
                  </a:defRPr>
                </a:pPr>
                <a:r>
                  <a:rPr lang="en-GB"/>
                  <a:t>Percentage</a:t>
                </a:r>
                <a:r>
                  <a:rPr lang="en-GB" baseline="0%"/>
                  <a:t> of costs</a:t>
                </a:r>
                <a:endParaRPr lang="en-GB"/>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
                      <a:lumOff val="35%"/>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
                    <a:lumOff val="35%"/>
                  </a:schemeClr>
                </a:solidFill>
                <a:latin typeface="+mn-lt"/>
                <a:ea typeface="+mn-ea"/>
                <a:cs typeface="+mn-cs"/>
              </a:defRPr>
            </a:pPr>
            <a:endParaRPr lang="en-US"/>
          </a:p>
        </c:txPr>
        <c:crossAx val="61090416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
                  <a:lumOff val="35%"/>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
          <a:lumOff val="85%"/>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purl.oclc.org/ooxml/drawingml/chart" xmlns:a="http://purl.oclc.org/ooxml/drawingml/main" xmlns:r="http://purl.oclc.org/ooxml/officeDocument/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
                    <a:lumOff val="35%"/>
                  </a:schemeClr>
                </a:solidFill>
                <a:latin typeface="+mn-lt"/>
                <a:ea typeface="+mn-ea"/>
                <a:cs typeface="+mn-cs"/>
              </a:defRPr>
            </a:pPr>
            <a:r>
              <a:rPr lang="en-GB"/>
              <a:t>Typical</a:t>
            </a:r>
            <a:r>
              <a:rPr lang="en-GB" baseline="0%"/>
              <a:t> case cost - percentage of each category</a:t>
            </a:r>
          </a:p>
          <a:p>
            <a:pPr>
              <a:defRPr sz="1400" b="0" i="0" u="none" strike="noStrike" kern="1200" spc="0" baseline="0%">
                <a:solidFill>
                  <a:schemeClr val="tx1">
                    <a:lumMod val="65%"/>
                    <a:lumOff val="35%"/>
                  </a:schemeClr>
                </a:solidFill>
                <a:latin typeface="+mn-lt"/>
                <a:ea typeface="+mn-ea"/>
                <a:cs typeface="+mn-cs"/>
              </a:defRPr>
            </a:pPr>
            <a:r>
              <a:rPr lang="en-GB" sz="1100" i="1" baseline="0%"/>
              <a:t>Note values under 10% are not labelled</a:t>
            </a:r>
            <a:endParaRPr lang="en-GB" sz="1100" i="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
                  <a:lumOff val="35%"/>
                </a:schemeClr>
              </a:solidFill>
              <a:latin typeface="+mn-lt"/>
              <a:ea typeface="+mn-ea"/>
              <a:cs typeface="+mn-cs"/>
            </a:defRPr>
          </a:pPr>
          <a:endParaRPr lang="en-US"/>
        </a:p>
      </c:txPr>
    </c:title>
    <c:autoTitleDeleted val="0"/>
    <c:plotArea>
      <c:layout>
        <c:manualLayout>
          <c:layoutTarget val="inner"/>
          <c:xMode val="edge"/>
          <c:yMode val="edge"/>
          <c:x val="9.7122703412073491E-2"/>
          <c:y val="0.18136089848540687"/>
          <c:w val="0.60345014521583995"/>
          <c:h val="0.71123952562483761"/>
        </c:manualLayout>
      </c:layout>
      <c:barChart>
        <c:barDir val="col"/>
        <c:grouping val="percentStacked"/>
        <c:varyColors val="0"/>
        <c:ser>
          <c:idx val="0"/>
          <c:order val="0"/>
          <c:tx>
            <c:strRef>
              <c:f>Dashboard!$D$9</c:f>
              <c:strCache>
                <c:ptCount val="1"/>
                <c:pt idx="0">
                  <c:v> Personal income </c:v>
                </c:pt>
              </c:strCache>
            </c:strRef>
          </c:tx>
          <c:spPr>
            <a:solidFill>
              <a:schemeClr val="accent1"/>
            </a:solidFill>
            <a:ln>
              <a:noFill/>
            </a:ln>
            <a:effectLst/>
          </c:spPr>
          <c:invertIfNegative val="0"/>
          <c:dLbls>
            <c:dLbl>
              <c:idx val="0"/>
              <c:tx>
                <c:rich>
                  <a:bodyPr/>
                  <a:lstStyle/>
                  <a:p>
                    <a:fld id="{7EE171F7-7EAF-49B7-97C5-FA4F1CB9BC6A}"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Dashboard!$J$9</c:f>
              <c:numCache>
                <c:formatCode>##0.000%;\-##0.000%;"-"</c:formatCode>
                <c:ptCount val="1"/>
                <c:pt idx="0">
                  <c:v>0</c:v>
                </c:pt>
              </c:numCache>
            </c:numRef>
          </c:val>
          <c:extLst>
            <c:ext xmlns:c15="http://schemas.microsoft.com/office/drawing/2012/chart" uri="{02D57815-91ED-43cb-92C2-25804820EDAC}">
              <c15:datalabelsRange>
                <c15:f>Dashboard!$K$9</c15:f>
                <c15:dlblRangeCache>
                  <c:ptCount val="1"/>
                </c15:dlblRangeCache>
              </c15:datalabelsRange>
            </c:ext>
            <c:ext xmlns:c16="http://schemas.microsoft.com/office/drawing/2014/chart" uri="{C3380CC4-5D6E-409C-BE32-E72D297353CC}">
              <c16:uniqueId val="{00000001-F793-4D36-8ED6-7D7CEE1D7EF6}"/>
            </c:ext>
          </c:extLst>
        </c:ser>
        <c:ser>
          <c:idx val="1"/>
          <c:order val="1"/>
          <c:tx>
            <c:strRef>
              <c:f>Dashboard!$D$10</c:f>
              <c:strCache>
                <c:ptCount val="1"/>
                <c:pt idx="0">
                  <c:v> Healthcare </c:v>
                </c:pt>
              </c:strCache>
            </c:strRef>
          </c:tx>
          <c:spPr>
            <a:solidFill>
              <a:schemeClr val="accent2"/>
            </a:solidFill>
            <a:ln>
              <a:noFill/>
            </a:ln>
            <a:effectLst/>
          </c:spPr>
          <c:invertIfNegative val="0"/>
          <c:dLbls>
            <c:dLbl>
              <c:idx val="0"/>
              <c:tx>
                <c:rich>
                  <a:bodyPr/>
                  <a:lstStyle/>
                  <a:p>
                    <a:fld id="{EDE75329-ADE4-47DD-81F8-8F497CF4B476}"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Dashboard!$J$10</c:f>
              <c:numCache>
                <c:formatCode>##0.000%;\-##0.000%;"-"</c:formatCode>
                <c:ptCount val="1"/>
                <c:pt idx="0">
                  <c:v>0</c:v>
                </c:pt>
              </c:numCache>
            </c:numRef>
          </c:val>
          <c:extLst>
            <c:ext xmlns:c15="http://schemas.microsoft.com/office/drawing/2012/chart" uri="{02D57815-91ED-43cb-92C2-25804820EDAC}">
              <c15:datalabelsRange>
                <c15:f>Dashboard!$K$10</c15:f>
                <c15:dlblRangeCache>
                  <c:ptCount val="1"/>
                </c15:dlblRangeCache>
              </c15:datalabelsRange>
            </c:ext>
            <c:ext xmlns:c16="http://schemas.microsoft.com/office/drawing/2014/chart" uri="{C3380CC4-5D6E-409C-BE32-E72D297353CC}">
              <c16:uniqueId val="{00000003-F793-4D36-8ED6-7D7CEE1D7EF6}"/>
            </c:ext>
          </c:extLst>
        </c:ser>
        <c:ser>
          <c:idx val="2"/>
          <c:order val="2"/>
          <c:tx>
            <c:strRef>
              <c:f>Dashboard!$D$11</c:f>
              <c:strCache>
                <c:ptCount val="1"/>
                <c:pt idx="0">
                  <c:v> Law enforcement and judiciary </c:v>
                </c:pt>
              </c:strCache>
            </c:strRef>
          </c:tx>
          <c:spPr>
            <a:solidFill>
              <a:schemeClr val="accent3"/>
            </a:solidFill>
            <a:ln>
              <a:noFill/>
            </a:ln>
            <a:effectLst/>
          </c:spPr>
          <c:invertIfNegative val="0"/>
          <c:dLbls>
            <c:dLbl>
              <c:idx val="0"/>
              <c:tx>
                <c:rich>
                  <a:bodyPr/>
                  <a:lstStyle/>
                  <a:p>
                    <a:fld id="{632B8916-B564-4ADA-AF46-2766354ED744}"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Dashboard!$J$11</c:f>
              <c:numCache>
                <c:formatCode>##0.000%;\-##0.000%;"-"</c:formatCode>
                <c:ptCount val="1"/>
                <c:pt idx="0">
                  <c:v>0</c:v>
                </c:pt>
              </c:numCache>
            </c:numRef>
          </c:val>
          <c:extLst>
            <c:ext xmlns:c15="http://schemas.microsoft.com/office/drawing/2012/chart" uri="{02D57815-91ED-43cb-92C2-25804820EDAC}">
              <c15:datalabelsRange>
                <c15:f>Dashboard!$K$11</c15:f>
                <c15:dlblRangeCache>
                  <c:ptCount val="1"/>
                </c15:dlblRangeCache>
              </c15:datalabelsRange>
            </c:ext>
            <c:ext xmlns:c16="http://schemas.microsoft.com/office/drawing/2014/chart" uri="{C3380CC4-5D6E-409C-BE32-E72D297353CC}">
              <c16:uniqueId val="{00000005-F793-4D36-8ED6-7D7CEE1D7EF6}"/>
            </c:ext>
          </c:extLst>
        </c:ser>
        <c:ser>
          <c:idx val="3"/>
          <c:order val="3"/>
          <c:tx>
            <c:strRef>
              <c:f>Dashboard!$D$12</c:f>
              <c:strCache>
                <c:ptCount val="1"/>
                <c:pt idx="0">
                  <c:v> Social services </c:v>
                </c:pt>
              </c:strCache>
            </c:strRef>
          </c:tx>
          <c:spPr>
            <a:solidFill>
              <a:schemeClr val="accent4"/>
            </a:solidFill>
            <a:ln>
              <a:noFill/>
            </a:ln>
            <a:effectLst/>
          </c:spPr>
          <c:invertIfNegative val="0"/>
          <c:dLbls>
            <c:dLbl>
              <c:idx val="0"/>
              <c:tx>
                <c:rich>
                  <a:bodyPr/>
                  <a:lstStyle/>
                  <a:p>
                    <a:fld id="{5BCF8090-9DF7-40DD-A43E-FB095A3D43D8}"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Dashboard!$J$12</c:f>
              <c:numCache>
                <c:formatCode>##0.000%;\-##0.000%;"-"</c:formatCode>
                <c:ptCount val="1"/>
                <c:pt idx="0">
                  <c:v>0</c:v>
                </c:pt>
              </c:numCache>
            </c:numRef>
          </c:val>
          <c:extLst>
            <c:ext xmlns:c15="http://schemas.microsoft.com/office/drawing/2012/chart" uri="{02D57815-91ED-43cb-92C2-25804820EDAC}">
              <c15:datalabelsRange>
                <c15:f>Dashboard!$K$12</c15:f>
                <c15:dlblRangeCache>
                  <c:ptCount val="1"/>
                </c15:dlblRangeCache>
              </c15:datalabelsRange>
            </c:ext>
            <c:ext xmlns:c16="http://schemas.microsoft.com/office/drawing/2014/chart" uri="{C3380CC4-5D6E-409C-BE32-E72D297353CC}">
              <c16:uniqueId val="{00000007-F793-4D36-8ED6-7D7CEE1D7EF6}"/>
            </c:ext>
          </c:extLst>
        </c:ser>
        <c:ser>
          <c:idx val="4"/>
          <c:order val="4"/>
          <c:tx>
            <c:strRef>
              <c:f>Dashboard!$D$13</c:f>
              <c:strCache>
                <c:ptCount val="1"/>
                <c:pt idx="0">
                  <c:v> Specialised Services </c:v>
                </c:pt>
              </c:strCache>
            </c:strRef>
          </c:tx>
          <c:spPr>
            <a:solidFill>
              <a:schemeClr val="accent5"/>
            </a:solidFill>
            <a:ln>
              <a:noFill/>
            </a:ln>
            <a:effectLst/>
          </c:spPr>
          <c:invertIfNegative val="0"/>
          <c:dLbls>
            <c:dLbl>
              <c:idx val="0"/>
              <c:tx>
                <c:rich>
                  <a:bodyPr/>
                  <a:lstStyle/>
                  <a:p>
                    <a:fld id="{A8429C21-2BC1-46CD-95DF-BC75EB6227A3}"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8-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Dashboard!$J$13</c:f>
              <c:numCache>
                <c:formatCode>##0.000%;\-##0.000%;"-"</c:formatCode>
                <c:ptCount val="1"/>
                <c:pt idx="0">
                  <c:v>0</c:v>
                </c:pt>
              </c:numCache>
            </c:numRef>
          </c:val>
          <c:extLst>
            <c:ext xmlns:c15="http://schemas.microsoft.com/office/drawing/2012/chart" uri="{02D57815-91ED-43cb-92C2-25804820EDAC}">
              <c15:datalabelsRange>
                <c15:f>Dashboard!$K$13</c15:f>
                <c15:dlblRangeCache>
                  <c:ptCount val="1"/>
                </c15:dlblRangeCache>
              </c15:datalabelsRange>
            </c:ext>
            <c:ext xmlns:c16="http://schemas.microsoft.com/office/drawing/2014/chart" uri="{C3380CC4-5D6E-409C-BE32-E72D297353CC}">
              <c16:uniqueId val="{00000009-F793-4D36-8ED6-7D7CEE1D7EF6}"/>
            </c:ext>
          </c:extLst>
        </c:ser>
        <c:ser>
          <c:idx val="5"/>
          <c:order val="5"/>
          <c:tx>
            <c:strRef>
              <c:f>Dashboard!$D$14</c:f>
              <c:strCache>
                <c:ptCount val="1"/>
                <c:pt idx="0">
                  <c:v> Education services </c:v>
                </c:pt>
              </c:strCache>
            </c:strRef>
          </c:tx>
          <c:spPr>
            <a:solidFill>
              <a:schemeClr val="accent6"/>
            </a:solidFill>
            <a:ln>
              <a:noFill/>
            </a:ln>
            <a:effectLst/>
          </c:spPr>
          <c:invertIfNegative val="0"/>
          <c:dLbls>
            <c:dLbl>
              <c:idx val="0"/>
              <c:tx>
                <c:rich>
                  <a:bodyPr/>
                  <a:lstStyle/>
                  <a:p>
                    <a:fld id="{61989FF0-1B83-4B80-8A86-32356B757DA4}"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A-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Dashboard!$J$14</c:f>
              <c:numCache>
                <c:formatCode>##0.000%;\-##0.000%;"-"</c:formatCode>
                <c:ptCount val="1"/>
                <c:pt idx="0">
                  <c:v>0</c:v>
                </c:pt>
              </c:numCache>
            </c:numRef>
          </c:val>
          <c:extLst>
            <c:ext xmlns:c15="http://schemas.microsoft.com/office/drawing/2012/chart" uri="{02D57815-91ED-43cb-92C2-25804820EDAC}">
              <c15:datalabelsRange>
                <c15:f>Dashboard!$K$14</c15:f>
                <c15:dlblRangeCache>
                  <c:ptCount val="1"/>
                </c15:dlblRangeCache>
              </c15:datalabelsRange>
            </c:ext>
            <c:ext xmlns:c16="http://schemas.microsoft.com/office/drawing/2014/chart" uri="{C3380CC4-5D6E-409C-BE32-E72D297353CC}">
              <c16:uniqueId val="{0000000B-F793-4D36-8ED6-7D7CEE1D7EF6}"/>
            </c:ext>
          </c:extLst>
        </c:ser>
        <c:ser>
          <c:idx val="6"/>
          <c:order val="6"/>
          <c:tx>
            <c:strRef>
              <c:f>Dashboard!$D$15</c:f>
              <c:strCache>
                <c:ptCount val="1"/>
                <c:pt idx="0">
                  <c:v> Personal expenses </c:v>
                </c:pt>
              </c:strCache>
            </c:strRef>
          </c:tx>
          <c:spPr>
            <a:solidFill>
              <a:schemeClr val="accent1">
                <a:lumMod val="60%"/>
              </a:schemeClr>
            </a:solidFill>
            <a:ln>
              <a:noFill/>
            </a:ln>
            <a:effectLst/>
          </c:spPr>
          <c:invertIfNegative val="0"/>
          <c:dLbls>
            <c:dLbl>
              <c:idx val="0"/>
              <c:tx>
                <c:rich>
                  <a:bodyPr/>
                  <a:lstStyle/>
                  <a:p>
                    <a:fld id="{4C7718AB-613C-493D-8EE4-CA0BF5C55773}"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C-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Dashboard!$J$15</c:f>
              <c:numCache>
                <c:formatCode>##0.000%;\-##0.000%;"-"</c:formatCode>
                <c:ptCount val="1"/>
                <c:pt idx="0">
                  <c:v>0</c:v>
                </c:pt>
              </c:numCache>
            </c:numRef>
          </c:val>
          <c:extLst>
            <c:ext xmlns:c15="http://schemas.microsoft.com/office/drawing/2012/chart" uri="{02D57815-91ED-43cb-92C2-25804820EDAC}">
              <c15:datalabelsRange>
                <c15:f>Dashboard!$K$15</c15:f>
                <c15:dlblRangeCache>
                  <c:ptCount val="1"/>
                </c15:dlblRangeCache>
              </c15:datalabelsRange>
            </c:ext>
            <c:ext xmlns:c16="http://schemas.microsoft.com/office/drawing/2014/chart" uri="{C3380CC4-5D6E-409C-BE32-E72D297353CC}">
              <c16:uniqueId val="{0000000D-F793-4D36-8ED6-7D7CEE1D7EF6}"/>
            </c:ext>
          </c:extLst>
        </c:ser>
        <c:ser>
          <c:idx val="7"/>
          <c:order val="7"/>
          <c:tx>
            <c:strRef>
              <c:f>Dashboard!$D$16</c:f>
              <c:strCache>
                <c:ptCount val="1"/>
                <c:pt idx="0">
                  <c:v> Other </c:v>
                </c:pt>
              </c:strCache>
            </c:strRef>
          </c:tx>
          <c:spPr>
            <a:solidFill>
              <a:schemeClr val="accent2">
                <a:lumMod val="60%"/>
              </a:schemeClr>
            </a:solidFill>
            <a:ln>
              <a:noFill/>
            </a:ln>
            <a:effectLst/>
          </c:spPr>
          <c:invertIfNegative val="0"/>
          <c:dLbls>
            <c:dLbl>
              <c:idx val="0"/>
              <c:tx>
                <c:rich>
                  <a:bodyPr/>
                  <a:lstStyle/>
                  <a:p>
                    <a:fld id="{854CAA9D-FCE2-4F5B-A67A-C4981CBAF7F2}"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E-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Dashboard!$J$16</c:f>
              <c:numCache>
                <c:formatCode>##0.000%;\-##0.000%;"-"</c:formatCode>
                <c:ptCount val="1"/>
                <c:pt idx="0">
                  <c:v>0</c:v>
                </c:pt>
              </c:numCache>
            </c:numRef>
          </c:val>
          <c:extLst>
            <c:ext xmlns:c15="http://schemas.microsoft.com/office/drawing/2012/chart" uri="{02D57815-91ED-43cb-92C2-25804820EDAC}">
              <c15:datalabelsRange>
                <c15:f>Dashboard!$K$16</c15:f>
                <c15:dlblRangeCache>
                  <c:ptCount val="1"/>
                </c15:dlblRangeCache>
              </c15:datalabelsRange>
            </c:ext>
            <c:ext xmlns:c16="http://schemas.microsoft.com/office/drawing/2014/chart" uri="{C3380CC4-5D6E-409C-BE32-E72D297353CC}">
              <c16:uniqueId val="{0000000F-F793-4D36-8ED6-7D7CEE1D7EF6}"/>
            </c:ext>
          </c:extLst>
        </c:ser>
        <c:ser>
          <c:idx val="8"/>
          <c:order val="8"/>
          <c:tx>
            <c:strRef>
              <c:f>Dashboard!$D$17</c:f>
              <c:strCache>
                <c:ptCount val="1"/>
                <c:pt idx="0">
                  <c:v> -   </c:v>
                </c:pt>
              </c:strCache>
            </c:strRef>
          </c:tx>
          <c:spPr>
            <a:solidFill>
              <a:schemeClr val="accent3">
                <a:lumMod val="60%"/>
              </a:schemeClr>
            </a:solidFill>
            <a:ln>
              <a:noFill/>
            </a:ln>
            <a:effectLst/>
          </c:spPr>
          <c:invertIfNegative val="0"/>
          <c:dLbls>
            <c:dLbl>
              <c:idx val="0"/>
              <c:tx>
                <c:rich>
                  <a:bodyPr/>
                  <a:lstStyle/>
                  <a:p>
                    <a:fld id="{765F8C31-DE70-4876-8307-D05AA66B949B}"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D-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Dashboard!$J$17</c:f>
              <c:numCache>
                <c:formatCode>##0.000%;\-##0.000%;"-"</c:formatCode>
                <c:ptCount val="1"/>
                <c:pt idx="0">
                  <c:v>0</c:v>
                </c:pt>
              </c:numCache>
            </c:numRef>
          </c:val>
          <c:extLst>
            <c:ext xmlns:c15="http://schemas.microsoft.com/office/drawing/2012/chart" uri="{02D57815-91ED-43cb-92C2-25804820EDAC}">
              <c15:datalabelsRange>
                <c15:f>Dashboard!$K$17</c15:f>
                <c15:dlblRangeCache>
                  <c:ptCount val="1"/>
                </c15:dlblRangeCache>
              </c15:datalabelsRange>
            </c:ext>
            <c:ext xmlns:c16="http://schemas.microsoft.com/office/drawing/2014/chart" uri="{C3380CC4-5D6E-409C-BE32-E72D297353CC}">
              <c16:uniqueId val="{00000010-F793-4D36-8ED6-7D7CEE1D7EF6}"/>
            </c:ext>
          </c:extLst>
        </c:ser>
        <c:ser>
          <c:idx val="9"/>
          <c:order val="9"/>
          <c:tx>
            <c:strRef>
              <c:f>Dashboard!$D$18</c:f>
              <c:strCache>
                <c:ptCount val="1"/>
                <c:pt idx="0">
                  <c:v> -   </c:v>
                </c:pt>
              </c:strCache>
            </c:strRef>
          </c:tx>
          <c:spPr>
            <a:solidFill>
              <a:schemeClr val="accent4">
                <a:lumMod val="60%"/>
              </a:schemeClr>
            </a:solidFill>
            <a:ln>
              <a:noFill/>
            </a:ln>
            <a:effectLst/>
          </c:spPr>
          <c:invertIfNegative val="0"/>
          <c:dLbls>
            <c:dLbl>
              <c:idx val="0"/>
              <c:tx>
                <c:rich>
                  <a:bodyPr/>
                  <a:lstStyle/>
                  <a:p>
                    <a:fld id="{7934A35C-968E-4310-9845-9578F0857432}"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E-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Dashboard!$J$18</c:f>
              <c:numCache>
                <c:formatCode>##0.000%;\-##0.000%;"-"</c:formatCode>
                <c:ptCount val="1"/>
                <c:pt idx="0">
                  <c:v>0</c:v>
                </c:pt>
              </c:numCache>
            </c:numRef>
          </c:val>
          <c:extLst>
            <c:ext xmlns:c15="http://schemas.microsoft.com/office/drawing/2012/chart" uri="{02D57815-91ED-43cb-92C2-25804820EDAC}">
              <c15:datalabelsRange>
                <c15:f>Dashboard!$K$18</c15:f>
                <c15:dlblRangeCache>
                  <c:ptCount val="1"/>
                </c15:dlblRangeCache>
              </c15:datalabelsRange>
            </c:ext>
            <c:ext xmlns:c16="http://schemas.microsoft.com/office/drawing/2014/chart" uri="{C3380CC4-5D6E-409C-BE32-E72D297353CC}">
              <c16:uniqueId val="{00000011-F793-4D36-8ED6-7D7CEE1D7EF6}"/>
            </c:ext>
          </c:extLst>
        </c:ser>
        <c:ser>
          <c:idx val="10"/>
          <c:order val="10"/>
          <c:tx>
            <c:strRef>
              <c:f>Dashboard!$D$19</c:f>
              <c:strCache>
                <c:ptCount val="1"/>
                <c:pt idx="0">
                  <c:v> -   </c:v>
                </c:pt>
              </c:strCache>
            </c:strRef>
          </c:tx>
          <c:spPr>
            <a:solidFill>
              <a:schemeClr val="accent5">
                <a:lumMod val="60%"/>
              </a:schemeClr>
            </a:solidFill>
            <a:ln>
              <a:noFill/>
            </a:ln>
            <a:effectLst/>
          </c:spPr>
          <c:invertIfNegative val="0"/>
          <c:dLbls>
            <c:dLbl>
              <c:idx val="0"/>
              <c:tx>
                <c:rich>
                  <a:bodyPr/>
                  <a:lstStyle/>
                  <a:p>
                    <a:fld id="{309E91DF-000B-470B-83CA-616F4995EBCC}"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F-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Dashboard!$J$19</c:f>
              <c:numCache>
                <c:formatCode>##0.000%;\-##0.000%;"-"</c:formatCode>
                <c:ptCount val="1"/>
                <c:pt idx="0">
                  <c:v>0</c:v>
                </c:pt>
              </c:numCache>
            </c:numRef>
          </c:val>
          <c:extLst>
            <c:ext xmlns:c15="http://schemas.microsoft.com/office/drawing/2012/chart" uri="{02D57815-91ED-43cb-92C2-25804820EDAC}">
              <c15:datalabelsRange>
                <c15:f>Dashboard!$K$19</c15:f>
                <c15:dlblRangeCache>
                  <c:ptCount val="1"/>
                </c15:dlblRangeCache>
              </c15:datalabelsRange>
            </c:ext>
            <c:ext xmlns:c16="http://schemas.microsoft.com/office/drawing/2014/chart" uri="{C3380CC4-5D6E-409C-BE32-E72D297353CC}">
              <c16:uniqueId val="{00000012-F793-4D36-8ED6-7D7CEE1D7EF6}"/>
            </c:ext>
          </c:extLst>
        </c:ser>
        <c:ser>
          <c:idx val="11"/>
          <c:order val="11"/>
          <c:tx>
            <c:strRef>
              <c:f>Dashboard!$D$20</c:f>
              <c:strCache>
                <c:ptCount val="1"/>
                <c:pt idx="0">
                  <c:v> -   </c:v>
                </c:pt>
              </c:strCache>
            </c:strRef>
          </c:tx>
          <c:spPr>
            <a:solidFill>
              <a:schemeClr val="accent6">
                <a:lumMod val="60%"/>
              </a:schemeClr>
            </a:solidFill>
            <a:ln>
              <a:noFill/>
            </a:ln>
            <a:effectLst/>
          </c:spPr>
          <c:invertIfNegative val="0"/>
          <c:dLbls>
            <c:dLbl>
              <c:idx val="0"/>
              <c:tx>
                <c:rich>
                  <a:bodyPr/>
                  <a:lstStyle/>
                  <a:p>
                    <a:fld id="{EB875E8A-91B5-4B89-B247-CBF50D70F65B}"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0-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Dashboard!$J$20</c:f>
              <c:numCache>
                <c:formatCode>##0.000%;\-##0.000%;"-"</c:formatCode>
                <c:ptCount val="1"/>
                <c:pt idx="0">
                  <c:v>0</c:v>
                </c:pt>
              </c:numCache>
            </c:numRef>
          </c:val>
          <c:extLst>
            <c:ext xmlns:c15="http://schemas.microsoft.com/office/drawing/2012/chart" uri="{02D57815-91ED-43cb-92C2-25804820EDAC}">
              <c15:datalabelsRange>
                <c15:f>Dashboard!$K$20</c15:f>
                <c15:dlblRangeCache>
                  <c:ptCount val="1"/>
                </c15:dlblRangeCache>
              </c15:datalabelsRange>
            </c:ext>
            <c:ext xmlns:c16="http://schemas.microsoft.com/office/drawing/2014/chart" uri="{C3380CC4-5D6E-409C-BE32-E72D297353CC}">
              <c16:uniqueId val="{00000013-F793-4D36-8ED6-7D7CEE1D7EF6}"/>
            </c:ext>
          </c:extLst>
        </c:ser>
        <c:ser>
          <c:idx val="12"/>
          <c:order val="12"/>
          <c:tx>
            <c:strRef>
              <c:f>Dashboard!$D$21</c:f>
              <c:strCache>
                <c:ptCount val="1"/>
                <c:pt idx="0">
                  <c:v> -   </c:v>
                </c:pt>
              </c:strCache>
            </c:strRef>
          </c:tx>
          <c:spPr>
            <a:solidFill>
              <a:schemeClr val="accent1">
                <a:lumMod val="80%"/>
                <a:lumOff val="20%"/>
              </a:schemeClr>
            </a:solidFill>
            <a:ln>
              <a:noFill/>
            </a:ln>
            <a:effectLst/>
          </c:spPr>
          <c:invertIfNegative val="0"/>
          <c:dLbls>
            <c:dLbl>
              <c:idx val="0"/>
              <c:tx>
                <c:rich>
                  <a:bodyPr/>
                  <a:lstStyle/>
                  <a:p>
                    <a:fld id="{582BDDFC-3C51-4ED2-832C-A387F923512D}"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1-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Dashboard!$J$21</c:f>
              <c:numCache>
                <c:formatCode>##0.000%;\-##0.000%;"-"</c:formatCode>
                <c:ptCount val="1"/>
                <c:pt idx="0">
                  <c:v>0</c:v>
                </c:pt>
              </c:numCache>
            </c:numRef>
          </c:val>
          <c:extLst>
            <c:ext xmlns:c15="http://schemas.microsoft.com/office/drawing/2012/chart" uri="{02D57815-91ED-43cb-92C2-25804820EDAC}">
              <c15:datalabelsRange>
                <c15:f>Dashboard!$K$21</c15:f>
                <c15:dlblRangeCache>
                  <c:ptCount val="1"/>
                </c15:dlblRangeCache>
              </c15:datalabelsRange>
            </c:ext>
            <c:ext xmlns:c16="http://schemas.microsoft.com/office/drawing/2014/chart" uri="{C3380CC4-5D6E-409C-BE32-E72D297353CC}">
              <c16:uniqueId val="{00000014-F793-4D36-8ED6-7D7CEE1D7EF6}"/>
            </c:ext>
          </c:extLst>
        </c:ser>
        <c:ser>
          <c:idx val="13"/>
          <c:order val="13"/>
          <c:tx>
            <c:strRef>
              <c:f>Dashboard!$D$22</c:f>
              <c:strCache>
                <c:ptCount val="1"/>
                <c:pt idx="0">
                  <c:v> -   </c:v>
                </c:pt>
              </c:strCache>
            </c:strRef>
          </c:tx>
          <c:spPr>
            <a:solidFill>
              <a:schemeClr val="accent2">
                <a:lumMod val="80%"/>
                <a:lumOff val="20%"/>
              </a:schemeClr>
            </a:solidFill>
            <a:ln>
              <a:noFill/>
            </a:ln>
            <a:effectLst/>
          </c:spPr>
          <c:invertIfNegative val="0"/>
          <c:dLbls>
            <c:dLbl>
              <c:idx val="0"/>
              <c:tx>
                <c:rich>
                  <a:bodyPr/>
                  <a:lstStyle/>
                  <a:p>
                    <a:fld id="{0ADDF0A5-A5E7-4E55-B46F-39620208707E}" type="CELLRANGE">
                      <a:rPr lang="en-US"/>
                      <a:pPr/>
                      <a:t>[CELLRANGE]</a:t>
                    </a:fld>
                    <a:endParaRPr lang="en-GB"/>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2-F793-4D36-8ED6-7D7CEE1D7EF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
                        <a:lumOff val="25%"/>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
                          <a:lumOff val="65%"/>
                        </a:schemeClr>
                      </a:solidFill>
                      <a:round/>
                    </a:ln>
                    <a:effectLst/>
                  </c:spPr>
                </c15:leaderLines>
              </c:ext>
            </c:extLst>
          </c:dLbls>
          <c:cat>
            <c:strRef>
              <c:f>Dashboard!$J$8</c:f>
              <c:strCache>
                <c:ptCount val="1"/>
                <c:pt idx="0">
                  <c:v>Cost category as a percentage of costs</c:v>
                </c:pt>
              </c:strCache>
            </c:strRef>
          </c:cat>
          <c:val>
            <c:numRef>
              <c:f>Dashboard!$J$22</c:f>
              <c:numCache>
                <c:formatCode>##0.000%;\-##0.000%;"-"</c:formatCode>
                <c:ptCount val="1"/>
                <c:pt idx="0">
                  <c:v>0</c:v>
                </c:pt>
              </c:numCache>
            </c:numRef>
          </c:val>
          <c:extLst>
            <c:ext xmlns:c15="http://schemas.microsoft.com/office/drawing/2012/chart" uri="{02D57815-91ED-43cb-92C2-25804820EDAC}">
              <c15:datalabelsRange>
                <c15:f>Dashboard!$K$22</c15:f>
                <c15:dlblRangeCache>
                  <c:ptCount val="1"/>
                </c15:dlblRangeCache>
              </c15:datalabelsRange>
            </c:ext>
            <c:ext xmlns:c16="http://schemas.microsoft.com/office/drawing/2014/chart" uri="{C3380CC4-5D6E-409C-BE32-E72D297353CC}">
              <c16:uniqueId val="{00000015-F793-4D36-8ED6-7D7CEE1D7EF6}"/>
            </c:ext>
          </c:extLst>
        </c:ser>
        <c:dLbls>
          <c:dLblPos val="ctr"/>
          <c:showLegendKey val="0"/>
          <c:showVal val="1"/>
          <c:showCatName val="0"/>
          <c:showSerName val="0"/>
          <c:showPercent val="0"/>
          <c:showBubbleSize val="0"/>
        </c:dLbls>
        <c:gapWidth val="150"/>
        <c:overlap val="100"/>
        <c:axId val="610904160"/>
        <c:axId val="610902520"/>
      </c:barChart>
      <c:catAx>
        <c:axId val="610904160"/>
        <c:scaling>
          <c:orientation val="minMax"/>
        </c:scaling>
        <c:delete val="0"/>
        <c:axPos val="b"/>
        <c:numFmt formatCode="General" sourceLinked="1"/>
        <c:majorTickMark val="none"/>
        <c:minorTickMark val="none"/>
        <c:tickLblPos val="nextTo"/>
        <c:spPr>
          <a:noFill/>
          <a:ln w="9525" cap="flat" cmpd="sng" algn="ctr">
            <a:solidFill>
              <a:schemeClr val="tx1">
                <a:lumMod val="15%"/>
                <a:lumOff val="85%"/>
              </a:schemeClr>
            </a:solidFill>
            <a:round/>
          </a:ln>
          <a:effectLst/>
        </c:spPr>
        <c:txPr>
          <a:bodyPr rot="-60000000" spcFirstLastPara="1" vertOverflow="ellipsis" vert="horz" wrap="square" anchor="ctr" anchorCtr="1"/>
          <a:lstStyle/>
          <a:p>
            <a:pPr>
              <a:defRPr sz="900" b="0" i="0" u="none" strike="noStrike" kern="1200" baseline="0%">
                <a:solidFill>
                  <a:schemeClr val="tx1">
                    <a:lumMod val="65%"/>
                    <a:lumOff val="35%"/>
                  </a:schemeClr>
                </a:solidFill>
                <a:latin typeface="+mn-lt"/>
                <a:ea typeface="+mn-ea"/>
                <a:cs typeface="+mn-cs"/>
              </a:defRPr>
            </a:pPr>
            <a:endParaRPr lang="en-US"/>
          </a:p>
        </c:txPr>
        <c:crossAx val="610902520"/>
        <c:crosses val="autoZero"/>
        <c:auto val="1"/>
        <c:lblAlgn val="ctr"/>
        <c:lblOffset val="100"/>
        <c:noMultiLvlLbl val="0"/>
      </c:catAx>
      <c:valAx>
        <c:axId val="610902520"/>
        <c:scaling>
          <c:orientation val="minMax"/>
        </c:scaling>
        <c:delete val="0"/>
        <c:axPos val="l"/>
        <c:majorGridlines>
          <c:spPr>
            <a:ln w="9525" cap="flat" cmpd="sng" algn="ctr">
              <a:solidFill>
                <a:schemeClr val="tx1">
                  <a:lumMod val="15%"/>
                  <a:lumOff val="85%"/>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
                        <a:lumOff val="35%"/>
                      </a:schemeClr>
                    </a:solidFill>
                    <a:latin typeface="+mn-lt"/>
                    <a:ea typeface="+mn-ea"/>
                    <a:cs typeface="+mn-cs"/>
                  </a:defRPr>
                </a:pPr>
                <a:r>
                  <a:rPr lang="en-GB"/>
                  <a:t>Percentage</a:t>
                </a:r>
                <a:r>
                  <a:rPr lang="en-GB" baseline="0%"/>
                  <a:t> of costs</a:t>
                </a:r>
                <a:endParaRPr lang="en-GB"/>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
                      <a:lumOff val="35%"/>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
                    <a:lumOff val="35%"/>
                  </a:schemeClr>
                </a:solidFill>
                <a:latin typeface="+mn-lt"/>
                <a:ea typeface="+mn-ea"/>
                <a:cs typeface="+mn-cs"/>
              </a:defRPr>
            </a:pPr>
            <a:endParaRPr lang="en-US"/>
          </a:p>
        </c:txPr>
        <c:crossAx val="610904160"/>
        <c:crosses val="autoZero"/>
        <c:crossBetween val="between"/>
      </c:valAx>
      <c:spPr>
        <a:noFill/>
        <a:ln>
          <a:noFill/>
        </a:ln>
        <a:effectLst/>
      </c:spPr>
    </c:plotArea>
    <c:legend>
      <c:legendPos val="r"/>
      <c:layout>
        <c:manualLayout>
          <c:xMode val="edge"/>
          <c:yMode val="edge"/>
          <c:x val="0.76391120932769974"/>
          <c:y val="0.13590260624661571"/>
          <c:w val="0.22594222877887193"/>
          <c:h val="0.80254274085828059"/>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
                  <a:lumOff val="35%"/>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
          <a:lumOff val="85%"/>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colors2.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colors3.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colors4.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style1.xml><?xml version="1.0" encoding="utf-8"?>
<cs:chartStyle xmlns:cs="http://schemas.microsoft.com/office/drawing/2012/chartStyle" xmlns:a="http://purl.oclc.org/ooxml/drawingml/main" id="297">
  <cs:axisTitle>
    <cs:lnRef idx="0"/>
    <cs:fillRef idx="0"/>
    <cs:effectRef idx="0"/>
    <cs:fontRef idx="minor">
      <a:schemeClr val="tx1">
        <a:lumMod val="65%"/>
        <a:lumOff val="35%"/>
      </a:schemeClr>
    </cs:fontRef>
    <cs:defRPr sz="1000" kern="1200"/>
  </cs:axisTitle>
  <cs:categoryAxis>
    <cs:lnRef idx="0"/>
    <cs:fillRef idx="0"/>
    <cs:effectRef idx="0"/>
    <cs:fontRef idx="minor">
      <a:schemeClr val="tx1">
        <a:lumMod val="65%"/>
        <a:lumOff val="35%"/>
      </a:schemeClr>
    </cs:fontRef>
    <cs:spPr>
      <a:ln w="9525" cap="flat" cmpd="sng" algn="ctr">
        <a:solidFill>
          <a:schemeClr val="tx1">
            <a:lumMod val="15%"/>
            <a:lumOff val="85%"/>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
            <a:lumOff val="85%"/>
          </a:schemeClr>
        </a:solidFill>
        <a:round/>
      </a:ln>
    </cs:spPr>
    <cs:defRPr sz="1000" kern="1200"/>
  </cs:chartArea>
  <cs:dataLabel>
    <cs:lnRef idx="0"/>
    <cs:fillRef idx="0"/>
    <cs:effectRef idx="0"/>
    <cs:fontRef idx="minor">
      <a:schemeClr val="tx1">
        <a:lumMod val="75%"/>
        <a:lumOff val="25%"/>
      </a:schemeClr>
    </cs:fontRef>
    <cs:defRPr sz="900" kern="1200"/>
  </cs:dataLabel>
  <cs:dataLabelCallout>
    <cs:lnRef idx="0"/>
    <cs:fillRef idx="0"/>
    <cs:effectRef idx="0"/>
    <cs:fontRef idx="minor">
      <a:schemeClr val="dk1">
        <a:lumMod val="65%"/>
        <a:lumOff val="35%"/>
      </a:schemeClr>
    </cs:fontRef>
    <cs:spPr>
      <a:solidFill>
        <a:schemeClr val="lt1"/>
      </a:solidFill>
      <a:ln>
        <a:solidFill>
          <a:schemeClr val="dk1">
            <a:lumMod val="25%"/>
            <a:lumOff val="75%"/>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
        <a:lumOff val="35%"/>
      </a:schemeClr>
    </cs:fontRef>
    <cs:spPr>
      <a:noFill/>
      <a:ln w="9525" cap="flat" cmpd="sng" algn="ctr">
        <a:solidFill>
          <a:schemeClr val="tx1">
            <a:lumMod val="15%"/>
            <a:lumOff val="85%"/>
          </a:schemeClr>
        </a:solidFill>
        <a:round/>
      </a:ln>
    </cs:spPr>
    <cs:defRPr sz="900" kern="1200"/>
  </cs:dataTable>
  <cs:downBar>
    <cs:lnRef idx="0"/>
    <cs:fillRef idx="0"/>
    <cs:effectRef idx="0"/>
    <cs:fontRef idx="minor">
      <a:schemeClr val="tx1"/>
    </cs:fontRef>
    <cs:spPr>
      <a:solidFill>
        <a:schemeClr val="dk1">
          <a:lumMod val="75%"/>
          <a:lumOff val="25%"/>
        </a:schemeClr>
      </a:solidFill>
      <a:ln w="9525" cap="flat" cmpd="sng" algn="ctr">
        <a:solidFill>
          <a:schemeClr val="tx1">
            <a:lumMod val="65%"/>
            <a:lumOff val="35%"/>
          </a:schemeClr>
        </a:solidFill>
        <a:round/>
      </a:ln>
    </cs:spPr>
  </cs:downBar>
  <cs:dropLine>
    <cs:lnRef idx="0"/>
    <cs:fillRef idx="0"/>
    <cs:effectRef idx="0"/>
    <cs:fontRef idx="minor">
      <a:schemeClr val="tx1"/>
    </cs:fontRef>
    <cs:spPr>
      <a:ln w="9525" cap="flat" cmpd="sng" algn="ctr">
        <a:solidFill>
          <a:schemeClr val="tx1">
            <a:lumMod val="35%"/>
            <a:lumOff val="65%"/>
          </a:schemeClr>
        </a:solidFill>
        <a:round/>
      </a:ln>
    </cs:spPr>
  </cs:dropLine>
  <cs:errorBar>
    <cs:lnRef idx="0"/>
    <cs:fillRef idx="0"/>
    <cs:effectRef idx="0"/>
    <cs:fontRef idx="minor">
      <a:schemeClr val="tx1"/>
    </cs:fontRef>
    <cs:spPr>
      <a:ln w="9525" cap="flat" cmpd="sng" algn="ctr">
        <a:solidFill>
          <a:schemeClr val="tx1">
            <a:lumMod val="65%"/>
            <a:lumOff val="35%"/>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
            <a:lumOff val="85%"/>
          </a:schemeClr>
        </a:solidFill>
        <a:round/>
      </a:ln>
    </cs:spPr>
  </cs:gridlineMajor>
  <cs:gridlineMinor>
    <cs:lnRef idx="0"/>
    <cs:fillRef idx="0"/>
    <cs:effectRef idx="0"/>
    <cs:fontRef idx="minor">
      <a:schemeClr val="tx1"/>
    </cs:fontRef>
    <cs:spPr>
      <a:ln w="9525" cap="flat" cmpd="sng" algn="ctr">
        <a:solidFill>
          <a:schemeClr val="tx1">
            <a:lumMod val="5%"/>
            <a:lumOff val="95%"/>
          </a:schemeClr>
        </a:solidFill>
        <a:round/>
      </a:ln>
    </cs:spPr>
  </cs:gridlineMinor>
  <cs:hiLoLine>
    <cs:lnRef idx="0"/>
    <cs:fillRef idx="0"/>
    <cs:effectRef idx="0"/>
    <cs:fontRef idx="minor">
      <a:schemeClr val="tx1"/>
    </cs:fontRef>
    <cs:spPr>
      <a:ln w="9525" cap="flat" cmpd="sng" algn="ctr">
        <a:solidFill>
          <a:schemeClr val="tx1">
            <a:lumMod val="50%"/>
            <a:lumOff val="50%"/>
          </a:schemeClr>
        </a:solidFill>
        <a:round/>
      </a:ln>
    </cs:spPr>
  </cs:hiLoLine>
  <cs:leaderLine>
    <cs:lnRef idx="0"/>
    <cs:fillRef idx="0"/>
    <cs:effectRef idx="0"/>
    <cs:fontRef idx="minor">
      <a:schemeClr val="tx1"/>
    </cs:fontRef>
    <cs:spPr>
      <a:ln w="9525" cap="flat" cmpd="sng" algn="ctr">
        <a:solidFill>
          <a:schemeClr val="tx1">
            <a:lumMod val="35%"/>
            <a:lumOff val="65%"/>
          </a:schemeClr>
        </a:solidFill>
        <a:round/>
      </a:ln>
    </cs:spPr>
  </cs:leaderLine>
  <cs:legend>
    <cs:lnRef idx="0"/>
    <cs:fillRef idx="0"/>
    <cs:effectRef idx="0"/>
    <cs:fontRef idx="minor">
      <a:schemeClr val="tx1">
        <a:lumMod val="65%"/>
        <a:lumOff val="35%"/>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
        <a:lumOff val="35%"/>
      </a:schemeClr>
    </cs:fontRef>
    <cs:defRPr sz="900" kern="1200"/>
  </cs:seriesAxis>
  <cs:seriesLine>
    <cs:lnRef idx="0"/>
    <cs:fillRef idx="0"/>
    <cs:effectRef idx="0"/>
    <cs:fontRef idx="minor">
      <a:schemeClr val="tx1"/>
    </cs:fontRef>
    <cs:spPr>
      <a:ln w="9525" cap="flat" cmpd="sng" algn="ctr">
        <a:solidFill>
          <a:schemeClr val="tx1">
            <a:lumMod val="35%"/>
            <a:lumOff val="65%"/>
          </a:schemeClr>
        </a:solidFill>
        <a:round/>
      </a:ln>
    </cs:spPr>
  </cs:seriesLine>
  <cs:title>
    <cs:lnRef idx="0"/>
    <cs:fillRef idx="0"/>
    <cs:effectRef idx="0"/>
    <cs:fontRef idx="minor">
      <a:schemeClr val="tx1">
        <a:lumMod val="65%"/>
        <a:lumOff val="35%"/>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
        <a:lumOff val="35%"/>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
            <a:lumOff val="35%"/>
          </a:schemeClr>
        </a:solidFill>
        <a:round/>
      </a:ln>
    </cs:spPr>
  </cs:upBar>
  <cs:valueAxis>
    <cs:lnRef idx="0"/>
    <cs:fillRef idx="0"/>
    <cs:effectRef idx="0"/>
    <cs:fontRef idx="minor">
      <a:schemeClr val="tx1">
        <a:lumMod val="65%"/>
        <a:lumOff val="35%"/>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purl.oclc.org/ooxml/drawingml/main" id="297">
  <cs:axisTitle>
    <cs:lnRef idx="0"/>
    <cs:fillRef idx="0"/>
    <cs:effectRef idx="0"/>
    <cs:fontRef idx="minor">
      <a:schemeClr val="tx1">
        <a:lumMod val="65%"/>
        <a:lumOff val="35%"/>
      </a:schemeClr>
    </cs:fontRef>
    <cs:defRPr sz="1000" kern="1200"/>
  </cs:axisTitle>
  <cs:categoryAxis>
    <cs:lnRef idx="0"/>
    <cs:fillRef idx="0"/>
    <cs:effectRef idx="0"/>
    <cs:fontRef idx="minor">
      <a:schemeClr val="tx1">
        <a:lumMod val="65%"/>
        <a:lumOff val="35%"/>
      </a:schemeClr>
    </cs:fontRef>
    <cs:spPr>
      <a:ln w="9525" cap="flat" cmpd="sng" algn="ctr">
        <a:solidFill>
          <a:schemeClr val="tx1">
            <a:lumMod val="15%"/>
            <a:lumOff val="85%"/>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
            <a:lumOff val="85%"/>
          </a:schemeClr>
        </a:solidFill>
        <a:round/>
      </a:ln>
    </cs:spPr>
    <cs:defRPr sz="1000" kern="1200"/>
  </cs:chartArea>
  <cs:dataLabel>
    <cs:lnRef idx="0"/>
    <cs:fillRef idx="0"/>
    <cs:effectRef idx="0"/>
    <cs:fontRef idx="minor">
      <a:schemeClr val="tx1">
        <a:lumMod val="75%"/>
        <a:lumOff val="25%"/>
      </a:schemeClr>
    </cs:fontRef>
    <cs:defRPr sz="900" kern="1200"/>
  </cs:dataLabel>
  <cs:dataLabelCallout>
    <cs:lnRef idx="0"/>
    <cs:fillRef idx="0"/>
    <cs:effectRef idx="0"/>
    <cs:fontRef idx="minor">
      <a:schemeClr val="dk1">
        <a:lumMod val="65%"/>
        <a:lumOff val="35%"/>
      </a:schemeClr>
    </cs:fontRef>
    <cs:spPr>
      <a:solidFill>
        <a:schemeClr val="lt1"/>
      </a:solidFill>
      <a:ln>
        <a:solidFill>
          <a:schemeClr val="dk1">
            <a:lumMod val="25%"/>
            <a:lumOff val="75%"/>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
        <a:lumOff val="35%"/>
      </a:schemeClr>
    </cs:fontRef>
    <cs:spPr>
      <a:noFill/>
      <a:ln w="9525" cap="flat" cmpd="sng" algn="ctr">
        <a:solidFill>
          <a:schemeClr val="tx1">
            <a:lumMod val="15%"/>
            <a:lumOff val="85%"/>
          </a:schemeClr>
        </a:solidFill>
        <a:round/>
      </a:ln>
    </cs:spPr>
    <cs:defRPr sz="900" kern="1200"/>
  </cs:dataTable>
  <cs:downBar>
    <cs:lnRef idx="0"/>
    <cs:fillRef idx="0"/>
    <cs:effectRef idx="0"/>
    <cs:fontRef idx="minor">
      <a:schemeClr val="tx1"/>
    </cs:fontRef>
    <cs:spPr>
      <a:solidFill>
        <a:schemeClr val="dk1">
          <a:lumMod val="75%"/>
          <a:lumOff val="25%"/>
        </a:schemeClr>
      </a:solidFill>
      <a:ln w="9525" cap="flat" cmpd="sng" algn="ctr">
        <a:solidFill>
          <a:schemeClr val="tx1">
            <a:lumMod val="65%"/>
            <a:lumOff val="35%"/>
          </a:schemeClr>
        </a:solidFill>
        <a:round/>
      </a:ln>
    </cs:spPr>
  </cs:downBar>
  <cs:dropLine>
    <cs:lnRef idx="0"/>
    <cs:fillRef idx="0"/>
    <cs:effectRef idx="0"/>
    <cs:fontRef idx="minor">
      <a:schemeClr val="tx1"/>
    </cs:fontRef>
    <cs:spPr>
      <a:ln w="9525" cap="flat" cmpd="sng" algn="ctr">
        <a:solidFill>
          <a:schemeClr val="tx1">
            <a:lumMod val="35%"/>
            <a:lumOff val="65%"/>
          </a:schemeClr>
        </a:solidFill>
        <a:round/>
      </a:ln>
    </cs:spPr>
  </cs:dropLine>
  <cs:errorBar>
    <cs:lnRef idx="0"/>
    <cs:fillRef idx="0"/>
    <cs:effectRef idx="0"/>
    <cs:fontRef idx="minor">
      <a:schemeClr val="tx1"/>
    </cs:fontRef>
    <cs:spPr>
      <a:ln w="9525" cap="flat" cmpd="sng" algn="ctr">
        <a:solidFill>
          <a:schemeClr val="tx1">
            <a:lumMod val="65%"/>
            <a:lumOff val="35%"/>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
            <a:lumOff val="85%"/>
          </a:schemeClr>
        </a:solidFill>
        <a:round/>
      </a:ln>
    </cs:spPr>
  </cs:gridlineMajor>
  <cs:gridlineMinor>
    <cs:lnRef idx="0"/>
    <cs:fillRef idx="0"/>
    <cs:effectRef idx="0"/>
    <cs:fontRef idx="minor">
      <a:schemeClr val="tx1"/>
    </cs:fontRef>
    <cs:spPr>
      <a:ln w="9525" cap="flat" cmpd="sng" algn="ctr">
        <a:solidFill>
          <a:schemeClr val="tx1">
            <a:lumMod val="5%"/>
            <a:lumOff val="95%"/>
          </a:schemeClr>
        </a:solidFill>
        <a:round/>
      </a:ln>
    </cs:spPr>
  </cs:gridlineMinor>
  <cs:hiLoLine>
    <cs:lnRef idx="0"/>
    <cs:fillRef idx="0"/>
    <cs:effectRef idx="0"/>
    <cs:fontRef idx="minor">
      <a:schemeClr val="tx1"/>
    </cs:fontRef>
    <cs:spPr>
      <a:ln w="9525" cap="flat" cmpd="sng" algn="ctr">
        <a:solidFill>
          <a:schemeClr val="tx1">
            <a:lumMod val="50%"/>
            <a:lumOff val="50%"/>
          </a:schemeClr>
        </a:solidFill>
        <a:round/>
      </a:ln>
    </cs:spPr>
  </cs:hiLoLine>
  <cs:leaderLine>
    <cs:lnRef idx="0"/>
    <cs:fillRef idx="0"/>
    <cs:effectRef idx="0"/>
    <cs:fontRef idx="minor">
      <a:schemeClr val="tx1"/>
    </cs:fontRef>
    <cs:spPr>
      <a:ln w="9525" cap="flat" cmpd="sng" algn="ctr">
        <a:solidFill>
          <a:schemeClr val="tx1">
            <a:lumMod val="35%"/>
            <a:lumOff val="65%"/>
          </a:schemeClr>
        </a:solidFill>
        <a:round/>
      </a:ln>
    </cs:spPr>
  </cs:leaderLine>
  <cs:legend>
    <cs:lnRef idx="0"/>
    <cs:fillRef idx="0"/>
    <cs:effectRef idx="0"/>
    <cs:fontRef idx="minor">
      <a:schemeClr val="tx1">
        <a:lumMod val="65%"/>
        <a:lumOff val="35%"/>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
        <a:lumOff val="35%"/>
      </a:schemeClr>
    </cs:fontRef>
    <cs:defRPr sz="900" kern="1200"/>
  </cs:seriesAxis>
  <cs:seriesLine>
    <cs:lnRef idx="0"/>
    <cs:fillRef idx="0"/>
    <cs:effectRef idx="0"/>
    <cs:fontRef idx="minor">
      <a:schemeClr val="tx1"/>
    </cs:fontRef>
    <cs:spPr>
      <a:ln w="9525" cap="flat" cmpd="sng" algn="ctr">
        <a:solidFill>
          <a:schemeClr val="tx1">
            <a:lumMod val="35%"/>
            <a:lumOff val="65%"/>
          </a:schemeClr>
        </a:solidFill>
        <a:round/>
      </a:ln>
    </cs:spPr>
  </cs:seriesLine>
  <cs:title>
    <cs:lnRef idx="0"/>
    <cs:fillRef idx="0"/>
    <cs:effectRef idx="0"/>
    <cs:fontRef idx="minor">
      <a:schemeClr val="tx1">
        <a:lumMod val="65%"/>
        <a:lumOff val="35%"/>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
        <a:lumOff val="35%"/>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
            <a:lumOff val="35%"/>
          </a:schemeClr>
        </a:solidFill>
        <a:round/>
      </a:ln>
    </cs:spPr>
  </cs:upBar>
  <cs:valueAxis>
    <cs:lnRef idx="0"/>
    <cs:fillRef idx="0"/>
    <cs:effectRef idx="0"/>
    <cs:fontRef idx="minor">
      <a:schemeClr val="tx1">
        <a:lumMod val="65%"/>
        <a:lumOff val="35%"/>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purl.oclc.org/ooxml/drawingml/main" id="297">
  <cs:axisTitle>
    <cs:lnRef idx="0"/>
    <cs:fillRef idx="0"/>
    <cs:effectRef idx="0"/>
    <cs:fontRef idx="minor">
      <a:schemeClr val="tx1">
        <a:lumMod val="65%"/>
        <a:lumOff val="35%"/>
      </a:schemeClr>
    </cs:fontRef>
    <cs:defRPr sz="1000" kern="1200"/>
  </cs:axisTitle>
  <cs:categoryAxis>
    <cs:lnRef idx="0"/>
    <cs:fillRef idx="0"/>
    <cs:effectRef idx="0"/>
    <cs:fontRef idx="minor">
      <a:schemeClr val="tx1">
        <a:lumMod val="65%"/>
        <a:lumOff val="35%"/>
      </a:schemeClr>
    </cs:fontRef>
    <cs:spPr>
      <a:ln w="9525" cap="flat" cmpd="sng" algn="ctr">
        <a:solidFill>
          <a:schemeClr val="tx1">
            <a:lumMod val="15%"/>
            <a:lumOff val="85%"/>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
            <a:lumOff val="85%"/>
          </a:schemeClr>
        </a:solidFill>
        <a:round/>
      </a:ln>
    </cs:spPr>
    <cs:defRPr sz="1000" kern="1200"/>
  </cs:chartArea>
  <cs:dataLabel>
    <cs:lnRef idx="0"/>
    <cs:fillRef idx="0"/>
    <cs:effectRef idx="0"/>
    <cs:fontRef idx="minor">
      <a:schemeClr val="tx1">
        <a:lumMod val="75%"/>
        <a:lumOff val="25%"/>
      </a:schemeClr>
    </cs:fontRef>
    <cs:defRPr sz="900" kern="1200"/>
  </cs:dataLabel>
  <cs:dataLabelCallout>
    <cs:lnRef idx="0"/>
    <cs:fillRef idx="0"/>
    <cs:effectRef idx="0"/>
    <cs:fontRef idx="minor">
      <a:schemeClr val="dk1">
        <a:lumMod val="65%"/>
        <a:lumOff val="35%"/>
      </a:schemeClr>
    </cs:fontRef>
    <cs:spPr>
      <a:solidFill>
        <a:schemeClr val="lt1"/>
      </a:solidFill>
      <a:ln>
        <a:solidFill>
          <a:schemeClr val="dk1">
            <a:lumMod val="25%"/>
            <a:lumOff val="75%"/>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
        <a:lumOff val="35%"/>
      </a:schemeClr>
    </cs:fontRef>
    <cs:spPr>
      <a:noFill/>
      <a:ln w="9525" cap="flat" cmpd="sng" algn="ctr">
        <a:solidFill>
          <a:schemeClr val="tx1">
            <a:lumMod val="15%"/>
            <a:lumOff val="85%"/>
          </a:schemeClr>
        </a:solidFill>
        <a:round/>
      </a:ln>
    </cs:spPr>
    <cs:defRPr sz="900" kern="1200"/>
  </cs:dataTable>
  <cs:downBar>
    <cs:lnRef idx="0"/>
    <cs:fillRef idx="0"/>
    <cs:effectRef idx="0"/>
    <cs:fontRef idx="minor">
      <a:schemeClr val="tx1"/>
    </cs:fontRef>
    <cs:spPr>
      <a:solidFill>
        <a:schemeClr val="dk1">
          <a:lumMod val="75%"/>
          <a:lumOff val="25%"/>
        </a:schemeClr>
      </a:solidFill>
      <a:ln w="9525" cap="flat" cmpd="sng" algn="ctr">
        <a:solidFill>
          <a:schemeClr val="tx1">
            <a:lumMod val="65%"/>
            <a:lumOff val="35%"/>
          </a:schemeClr>
        </a:solidFill>
        <a:round/>
      </a:ln>
    </cs:spPr>
  </cs:downBar>
  <cs:dropLine>
    <cs:lnRef idx="0"/>
    <cs:fillRef idx="0"/>
    <cs:effectRef idx="0"/>
    <cs:fontRef idx="minor">
      <a:schemeClr val="tx1"/>
    </cs:fontRef>
    <cs:spPr>
      <a:ln w="9525" cap="flat" cmpd="sng" algn="ctr">
        <a:solidFill>
          <a:schemeClr val="tx1">
            <a:lumMod val="35%"/>
            <a:lumOff val="65%"/>
          </a:schemeClr>
        </a:solidFill>
        <a:round/>
      </a:ln>
    </cs:spPr>
  </cs:dropLine>
  <cs:errorBar>
    <cs:lnRef idx="0"/>
    <cs:fillRef idx="0"/>
    <cs:effectRef idx="0"/>
    <cs:fontRef idx="minor">
      <a:schemeClr val="tx1"/>
    </cs:fontRef>
    <cs:spPr>
      <a:ln w="9525" cap="flat" cmpd="sng" algn="ctr">
        <a:solidFill>
          <a:schemeClr val="tx1">
            <a:lumMod val="65%"/>
            <a:lumOff val="35%"/>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
            <a:lumOff val="85%"/>
          </a:schemeClr>
        </a:solidFill>
        <a:round/>
      </a:ln>
    </cs:spPr>
  </cs:gridlineMajor>
  <cs:gridlineMinor>
    <cs:lnRef idx="0"/>
    <cs:fillRef idx="0"/>
    <cs:effectRef idx="0"/>
    <cs:fontRef idx="minor">
      <a:schemeClr val="tx1"/>
    </cs:fontRef>
    <cs:spPr>
      <a:ln w="9525" cap="flat" cmpd="sng" algn="ctr">
        <a:solidFill>
          <a:schemeClr val="tx1">
            <a:lumMod val="5%"/>
            <a:lumOff val="95%"/>
          </a:schemeClr>
        </a:solidFill>
        <a:round/>
      </a:ln>
    </cs:spPr>
  </cs:gridlineMinor>
  <cs:hiLoLine>
    <cs:lnRef idx="0"/>
    <cs:fillRef idx="0"/>
    <cs:effectRef idx="0"/>
    <cs:fontRef idx="minor">
      <a:schemeClr val="tx1"/>
    </cs:fontRef>
    <cs:spPr>
      <a:ln w="9525" cap="flat" cmpd="sng" algn="ctr">
        <a:solidFill>
          <a:schemeClr val="tx1">
            <a:lumMod val="50%"/>
            <a:lumOff val="50%"/>
          </a:schemeClr>
        </a:solidFill>
        <a:round/>
      </a:ln>
    </cs:spPr>
  </cs:hiLoLine>
  <cs:leaderLine>
    <cs:lnRef idx="0"/>
    <cs:fillRef idx="0"/>
    <cs:effectRef idx="0"/>
    <cs:fontRef idx="minor">
      <a:schemeClr val="tx1"/>
    </cs:fontRef>
    <cs:spPr>
      <a:ln w="9525" cap="flat" cmpd="sng" algn="ctr">
        <a:solidFill>
          <a:schemeClr val="tx1">
            <a:lumMod val="35%"/>
            <a:lumOff val="65%"/>
          </a:schemeClr>
        </a:solidFill>
        <a:round/>
      </a:ln>
    </cs:spPr>
  </cs:leaderLine>
  <cs:legend>
    <cs:lnRef idx="0"/>
    <cs:fillRef idx="0"/>
    <cs:effectRef idx="0"/>
    <cs:fontRef idx="minor">
      <a:schemeClr val="tx1">
        <a:lumMod val="65%"/>
        <a:lumOff val="35%"/>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
        <a:lumOff val="35%"/>
      </a:schemeClr>
    </cs:fontRef>
    <cs:defRPr sz="900" kern="1200"/>
  </cs:seriesAxis>
  <cs:seriesLine>
    <cs:lnRef idx="0"/>
    <cs:fillRef idx="0"/>
    <cs:effectRef idx="0"/>
    <cs:fontRef idx="minor">
      <a:schemeClr val="tx1"/>
    </cs:fontRef>
    <cs:spPr>
      <a:ln w="9525" cap="flat" cmpd="sng" algn="ctr">
        <a:solidFill>
          <a:schemeClr val="tx1">
            <a:lumMod val="35%"/>
            <a:lumOff val="65%"/>
          </a:schemeClr>
        </a:solidFill>
        <a:round/>
      </a:ln>
    </cs:spPr>
  </cs:seriesLine>
  <cs:title>
    <cs:lnRef idx="0"/>
    <cs:fillRef idx="0"/>
    <cs:effectRef idx="0"/>
    <cs:fontRef idx="minor">
      <a:schemeClr val="tx1">
        <a:lumMod val="65%"/>
        <a:lumOff val="35%"/>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
        <a:lumOff val="35%"/>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
            <a:lumOff val="35%"/>
          </a:schemeClr>
        </a:solidFill>
        <a:round/>
      </a:ln>
    </cs:spPr>
  </cs:upBar>
  <cs:valueAxis>
    <cs:lnRef idx="0"/>
    <cs:fillRef idx="0"/>
    <cs:effectRef idx="0"/>
    <cs:fontRef idx="minor">
      <a:schemeClr val="tx1">
        <a:lumMod val="65%"/>
        <a:lumOff val="35%"/>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purl.oclc.org/ooxml/drawingml/main" id="297">
  <cs:axisTitle>
    <cs:lnRef idx="0"/>
    <cs:fillRef idx="0"/>
    <cs:effectRef idx="0"/>
    <cs:fontRef idx="minor">
      <a:schemeClr val="tx1">
        <a:lumMod val="65%"/>
        <a:lumOff val="35%"/>
      </a:schemeClr>
    </cs:fontRef>
    <cs:defRPr sz="1000" kern="1200"/>
  </cs:axisTitle>
  <cs:categoryAxis>
    <cs:lnRef idx="0"/>
    <cs:fillRef idx="0"/>
    <cs:effectRef idx="0"/>
    <cs:fontRef idx="minor">
      <a:schemeClr val="tx1">
        <a:lumMod val="65%"/>
        <a:lumOff val="35%"/>
      </a:schemeClr>
    </cs:fontRef>
    <cs:spPr>
      <a:ln w="9525" cap="flat" cmpd="sng" algn="ctr">
        <a:solidFill>
          <a:schemeClr val="tx1">
            <a:lumMod val="15%"/>
            <a:lumOff val="85%"/>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
            <a:lumOff val="85%"/>
          </a:schemeClr>
        </a:solidFill>
        <a:round/>
      </a:ln>
    </cs:spPr>
    <cs:defRPr sz="1000" kern="1200"/>
  </cs:chartArea>
  <cs:dataLabel>
    <cs:lnRef idx="0"/>
    <cs:fillRef idx="0"/>
    <cs:effectRef idx="0"/>
    <cs:fontRef idx="minor">
      <a:schemeClr val="tx1">
        <a:lumMod val="75%"/>
        <a:lumOff val="25%"/>
      </a:schemeClr>
    </cs:fontRef>
    <cs:defRPr sz="900" kern="1200"/>
  </cs:dataLabel>
  <cs:dataLabelCallout>
    <cs:lnRef idx="0"/>
    <cs:fillRef idx="0"/>
    <cs:effectRef idx="0"/>
    <cs:fontRef idx="minor">
      <a:schemeClr val="dk1">
        <a:lumMod val="65%"/>
        <a:lumOff val="35%"/>
      </a:schemeClr>
    </cs:fontRef>
    <cs:spPr>
      <a:solidFill>
        <a:schemeClr val="lt1"/>
      </a:solidFill>
      <a:ln>
        <a:solidFill>
          <a:schemeClr val="dk1">
            <a:lumMod val="25%"/>
            <a:lumOff val="75%"/>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
        <a:lumOff val="35%"/>
      </a:schemeClr>
    </cs:fontRef>
    <cs:spPr>
      <a:noFill/>
      <a:ln w="9525" cap="flat" cmpd="sng" algn="ctr">
        <a:solidFill>
          <a:schemeClr val="tx1">
            <a:lumMod val="15%"/>
            <a:lumOff val="85%"/>
          </a:schemeClr>
        </a:solidFill>
        <a:round/>
      </a:ln>
    </cs:spPr>
    <cs:defRPr sz="900" kern="1200"/>
  </cs:dataTable>
  <cs:downBar>
    <cs:lnRef idx="0"/>
    <cs:fillRef idx="0"/>
    <cs:effectRef idx="0"/>
    <cs:fontRef idx="minor">
      <a:schemeClr val="tx1"/>
    </cs:fontRef>
    <cs:spPr>
      <a:solidFill>
        <a:schemeClr val="dk1">
          <a:lumMod val="75%"/>
          <a:lumOff val="25%"/>
        </a:schemeClr>
      </a:solidFill>
      <a:ln w="9525" cap="flat" cmpd="sng" algn="ctr">
        <a:solidFill>
          <a:schemeClr val="tx1">
            <a:lumMod val="65%"/>
            <a:lumOff val="35%"/>
          </a:schemeClr>
        </a:solidFill>
        <a:round/>
      </a:ln>
    </cs:spPr>
  </cs:downBar>
  <cs:dropLine>
    <cs:lnRef idx="0"/>
    <cs:fillRef idx="0"/>
    <cs:effectRef idx="0"/>
    <cs:fontRef idx="minor">
      <a:schemeClr val="tx1"/>
    </cs:fontRef>
    <cs:spPr>
      <a:ln w="9525" cap="flat" cmpd="sng" algn="ctr">
        <a:solidFill>
          <a:schemeClr val="tx1">
            <a:lumMod val="35%"/>
            <a:lumOff val="65%"/>
          </a:schemeClr>
        </a:solidFill>
        <a:round/>
      </a:ln>
    </cs:spPr>
  </cs:dropLine>
  <cs:errorBar>
    <cs:lnRef idx="0"/>
    <cs:fillRef idx="0"/>
    <cs:effectRef idx="0"/>
    <cs:fontRef idx="minor">
      <a:schemeClr val="tx1"/>
    </cs:fontRef>
    <cs:spPr>
      <a:ln w="9525" cap="flat" cmpd="sng" algn="ctr">
        <a:solidFill>
          <a:schemeClr val="tx1">
            <a:lumMod val="65%"/>
            <a:lumOff val="35%"/>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
            <a:lumOff val="85%"/>
          </a:schemeClr>
        </a:solidFill>
        <a:round/>
      </a:ln>
    </cs:spPr>
  </cs:gridlineMajor>
  <cs:gridlineMinor>
    <cs:lnRef idx="0"/>
    <cs:fillRef idx="0"/>
    <cs:effectRef idx="0"/>
    <cs:fontRef idx="minor">
      <a:schemeClr val="tx1"/>
    </cs:fontRef>
    <cs:spPr>
      <a:ln w="9525" cap="flat" cmpd="sng" algn="ctr">
        <a:solidFill>
          <a:schemeClr val="tx1">
            <a:lumMod val="5%"/>
            <a:lumOff val="95%"/>
          </a:schemeClr>
        </a:solidFill>
        <a:round/>
      </a:ln>
    </cs:spPr>
  </cs:gridlineMinor>
  <cs:hiLoLine>
    <cs:lnRef idx="0"/>
    <cs:fillRef idx="0"/>
    <cs:effectRef idx="0"/>
    <cs:fontRef idx="minor">
      <a:schemeClr val="tx1"/>
    </cs:fontRef>
    <cs:spPr>
      <a:ln w="9525" cap="flat" cmpd="sng" algn="ctr">
        <a:solidFill>
          <a:schemeClr val="tx1">
            <a:lumMod val="50%"/>
            <a:lumOff val="50%"/>
          </a:schemeClr>
        </a:solidFill>
        <a:round/>
      </a:ln>
    </cs:spPr>
  </cs:hiLoLine>
  <cs:leaderLine>
    <cs:lnRef idx="0"/>
    <cs:fillRef idx="0"/>
    <cs:effectRef idx="0"/>
    <cs:fontRef idx="minor">
      <a:schemeClr val="tx1"/>
    </cs:fontRef>
    <cs:spPr>
      <a:ln w="9525" cap="flat" cmpd="sng" algn="ctr">
        <a:solidFill>
          <a:schemeClr val="tx1">
            <a:lumMod val="35%"/>
            <a:lumOff val="65%"/>
          </a:schemeClr>
        </a:solidFill>
        <a:round/>
      </a:ln>
    </cs:spPr>
  </cs:leaderLine>
  <cs:legend>
    <cs:lnRef idx="0"/>
    <cs:fillRef idx="0"/>
    <cs:effectRef idx="0"/>
    <cs:fontRef idx="minor">
      <a:schemeClr val="tx1">
        <a:lumMod val="65%"/>
        <a:lumOff val="35%"/>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
        <a:lumOff val="35%"/>
      </a:schemeClr>
    </cs:fontRef>
    <cs:defRPr sz="900" kern="1200"/>
  </cs:seriesAxis>
  <cs:seriesLine>
    <cs:lnRef idx="0"/>
    <cs:fillRef idx="0"/>
    <cs:effectRef idx="0"/>
    <cs:fontRef idx="minor">
      <a:schemeClr val="tx1"/>
    </cs:fontRef>
    <cs:spPr>
      <a:ln w="9525" cap="flat" cmpd="sng" algn="ctr">
        <a:solidFill>
          <a:schemeClr val="tx1">
            <a:lumMod val="35%"/>
            <a:lumOff val="65%"/>
          </a:schemeClr>
        </a:solidFill>
        <a:round/>
      </a:ln>
    </cs:spPr>
  </cs:seriesLine>
  <cs:title>
    <cs:lnRef idx="0"/>
    <cs:fillRef idx="0"/>
    <cs:effectRef idx="0"/>
    <cs:fontRef idx="minor">
      <a:schemeClr val="tx1">
        <a:lumMod val="65%"/>
        <a:lumOff val="35%"/>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
        <a:lumOff val="35%"/>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
            <a:lumOff val="35%"/>
          </a:schemeClr>
        </a:solidFill>
        <a:round/>
      </a:ln>
    </cs:spPr>
  </cs:upBar>
  <cs:valueAxis>
    <cs:lnRef idx="0"/>
    <cs:fillRef idx="0"/>
    <cs:effectRef idx="0"/>
    <cs:fontRef idx="minor">
      <a:schemeClr val="tx1">
        <a:lumMod val="65%"/>
        <a:lumOff val="35%"/>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Drop" dropStyle="combo" dx="26" fmlaLink="LC_DD_HomeSheetSelection" fmlaRange="CostCatList" noThreeD="1" sel="3"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Drop" dropStyle="combo" dx="26" fmlaLink="LookUps!$V$6" fmlaRange="AllSheetsList" noThreeD="1" sel="11" val="10"/>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Drop" dropStyle="combo" dx="26" fmlaLink="LookUps!$V$6" fmlaRange="AllSheetsList" noThreeD="1" sel="11" val="8"/>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Drop" dropStyle="combo" dx="26" fmlaLink="LookUps!$V$6" fmlaRange="AllSheetsList" noThreeD="1" sel="11" val="8"/>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Drop" dropStyle="combo" dx="26" fmlaLink="LookUps!$V$6" fmlaRange="AllSheetsList" noThreeD="1" sel="11" val="10"/>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Drop" dropStyle="combo" dx="26" fmlaLink="LookUps!$V$6" fmlaRange="AllSheetsList" noThreeD="1" sel="11" val="4"/>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Drop" dropStyle="combo" dx="26" fmlaLink="LookUps!$V$6" fmlaRange="AllSheetsList" noThreeD="1" sel="11" val="7"/>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Drop" dropStyle="combo" dx="26" fmlaLink="LookUps!$V$6" fmlaRange="AllSheetsList" noThreeD="1" sel="11" val="0"/>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Drop" dropStyle="combo" dx="26" fmlaLink="LookUps!$V$6" fmlaRange="AllSheetsList" noThreeD="1" sel="11" val="5"/>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Drop" dropStyle="combo" dx="26" fmlaLink="LookUps!$V$6" fmlaRange="AllSheetsList" noThreeD="1" sel="11" val="10"/>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Drop" dropStyle="combo" dx="26" fmlaLink="LookUps!$V$6" fmlaRange="AllSheetsList" noThreeD="1" sel="11" val="1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Drop" dropStyle="combo" dx="26" fmlaLink="LookUps!$V$6" fmlaRange="AllSheetsList" noThreeD="1" sel="11" val="1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Drop" dropStyle="combo" dx="26" fmlaLink="LookUps!$V$6" fmlaRange="AllSheetsList" noThreeD="1" sel="11" val="7"/>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Drop" dropStyle="combo" dx="26" fmlaLink="LookUps!$V$6" fmlaRange="AllSheetsList" noThreeD="1" sel="11" val="10"/>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Drop" dropStyle="combo" dx="26" fmlaLink="LookUps!$V$6" fmlaRange="AllSheetsList" noThreeD="1" sel="11" val="10"/>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Drop" dropStyle="combo" dx="26" fmlaLink="LookUps!$V$6" fmlaRange="AllSheetsList" noThreeD="1" sel="11" val="4"/>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Drop" dropStyle="combo" dx="26" fmlaLink="LookUps!$V$6" fmlaRange="AllSheetsList" noThreeD="1" sel="11" val="7"/>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Drop" dropStyle="combo" dx="26" fmlaLink="LookUps!$V$6" fmlaRange="AllSheetsList" noThreeD="1" sel="11" val="9"/>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Drop" dropStyle="combo" dx="26" fmlaLink="LookUps!$V$6" fmlaRange="AllSheetsList" noThreeD="1" sel="11" val="3"/>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Drop" dropStyle="combo" dx="26" fmlaLink="LookUps!$V$6" fmlaRange="AllSheetsList" noThreeD="1" sel="11" val="9"/>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Drop" dropStyle="combo" dx="26" fmlaLink="LookUps!$V$6" fmlaRange="AllSheetsList" noThreeD="1" sel="11" val="1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Drop" dropStyle="combo" dx="26" fmlaLink="LookUps!$V$6" fmlaRange="AllSheetsList" noThreeD="1" sel="11" val="7"/>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Drop" dropStyle="combo" dx="26" fmlaLink="LookUps!$V$6" fmlaRange="AllSheetsList" noThreeD="1" sel="11" val="7"/>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Drop" dropStyle="combo" dx="26" fmlaLink="LookUps!$V$6" fmlaRange="AllSheetsList" noThreeD="1" sel="11" val="7"/>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Drop" dropStyle="combo" dx="26" fmlaLink="LookUps!$V$6" fmlaRange="AllSheetsList" noThreeD="1" sel="11" val="11"/>
</file>

<file path=xl/drawings/_rels/drawing1.xml.rels><?xml version="1.0" encoding="UTF-8" standalone="yes"?>
<Relationships xmlns="http://schemas.openxmlformats.org/package/2006/relationships"><Relationship Id="rId1" Type="http://purl.oclc.org/ooxml/officeDocument/relationships/image" Target="../media/image1.jpeg"/></Relationships>
</file>

<file path=xl/drawings/_rels/drawing7.xml.rels><?xml version="1.0" encoding="UTF-8" standalone="yes"?>
<Relationships xmlns="http://schemas.openxmlformats.org/package/2006/relationships"><Relationship Id="rId3" Type="http://purl.oclc.org/ooxml/officeDocument/relationships/chart" Target="../charts/chart3.xml"/><Relationship Id="rId2" Type="http://purl.oclc.org/ooxml/officeDocument/relationships/chart" Target="../charts/chart2.xml"/><Relationship Id="rId1" Type="http://purl.oclc.org/ooxml/officeDocument/relationships/chart" Target="../charts/chart1.xml"/><Relationship Id="rId4" Type="http://purl.oclc.org/ooxml/officeDocument/relationships/chart" Target="../charts/chart4.xml"/></Relationships>
</file>

<file path=xl/drawings/_rels/drawing14.xml.rels><?xml version="1.0" encoding="UTF-8" standalone="yes"?>
<Relationships xmlns="http://schemas.openxmlformats.org/package/2006/relationships"><Relationship Id="rId2" Type="http://purl.oclc.org/ooxml/officeDocument/relationships/image" Target="../media/image3.jpeg"/><Relationship Id="rId1" Type="http://purl.oclc.org/ooxml/officeDocument/relationships/image" Target="../media/image2.jpeg"/></Relationships>
</file>

<file path=xl/drawings/drawing1.xml><?xml version="1.0" encoding="utf-8"?>
<xdr:wsDr xmlns:xdr="http://purl.oclc.org/ooxml/drawingml/spreadsheetDrawing" xmlns:a="http://purl.oclc.org/ooxml/drawingml/main">
  <xdr:twoCellAnchor editAs="oneCell">
    <xdr:from>
      <xdr:col>2</xdr:col>
      <xdr:colOff>0</xdr:colOff>
      <xdr:row>1</xdr:row>
      <xdr:rowOff>2</xdr:rowOff>
    </xdr:from>
    <xdr:to>
      <xdr:col>6</xdr:col>
      <xdr:colOff>373207</xdr:colOff>
      <xdr:row>4</xdr:row>
      <xdr:rowOff>7620</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purl.oclc.org/ooxml/officeDocument/relationships" r:embed="rId1" cstate="print">
          <a:extLst>
            <a:ext uri="{28A0092B-C50C-407E-A947-70E740481C1C}">
              <a14:useLocalDpi xmlns:a14="http://schemas.microsoft.com/office/drawing/2010/main" val="0"/>
            </a:ext>
          </a:extLst>
        </a:blip>
        <a:stretch>
          <a:fillRect/>
        </a:stretch>
      </xdr:blipFill>
      <xdr:spPr>
        <a:xfrm>
          <a:off x="381000" y="182882"/>
          <a:ext cx="2392507" cy="556258"/>
        </a:xfrm>
        <a:prstGeom prst="rect">
          <a:avLst/>
        </a:prstGeom>
      </xdr:spPr>
    </xdr:pic>
    <xdr:clientData/>
  </xdr:twoCellAnchor>
  <xdr:twoCellAnchor>
    <xdr:from>
      <xdr:col>11</xdr:col>
      <xdr:colOff>0</xdr:colOff>
      <xdr:row>16</xdr:row>
      <xdr:rowOff>177800</xdr:rowOff>
    </xdr:from>
    <xdr:to>
      <xdr:col>14</xdr:col>
      <xdr:colOff>38100</xdr:colOff>
      <xdr:row>18</xdr:row>
      <xdr:rowOff>76200</xdr:rowOff>
    </xdr:to>
    <xdr:sp macro="" textlink="">
      <xdr:nvSpPr>
        <xdr:cNvPr id="1025" name="GoTo_ScenarioApplication">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Detailed summary</a:t>
          </a:r>
        </a:p>
      </xdr:txBody>
    </xdr:sp>
    <xdr:clientData fLocksWithSheet="0" fPrintsWithSheet="0"/>
  </xdr:twoCellAnchor>
  <xdr:twoCellAnchor>
    <xdr:from>
      <xdr:col>11</xdr:col>
      <xdr:colOff>0</xdr:colOff>
      <xdr:row>15</xdr:row>
      <xdr:rowOff>12700</xdr:rowOff>
    </xdr:from>
    <xdr:to>
      <xdr:col>14</xdr:col>
      <xdr:colOff>38100</xdr:colOff>
      <xdr:row>16</xdr:row>
      <xdr:rowOff>101600</xdr:rowOff>
    </xdr:to>
    <xdr:sp macro="" textlink="">
      <xdr:nvSpPr>
        <xdr:cNvPr id="1026" name="Box_GoToHLSummary">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High level summary</a:t>
          </a:r>
        </a:p>
      </xdr:txBody>
    </xdr:sp>
    <xdr:clientData fLocksWithSheet="0" fPrintsWithSheet="0"/>
  </xdr:twoCellAnchor>
  <xdr:twoCellAnchor>
    <xdr:from>
      <xdr:col>6</xdr:col>
      <xdr:colOff>330200</xdr:colOff>
      <xdr:row>24</xdr:row>
      <xdr:rowOff>12700</xdr:rowOff>
    </xdr:from>
    <xdr:to>
      <xdr:col>9</xdr:col>
      <xdr:colOff>368300</xdr:colOff>
      <xdr:row>25</xdr:row>
      <xdr:rowOff>101600</xdr:rowOff>
    </xdr:to>
    <xdr:sp macro="" textlink="">
      <xdr:nvSpPr>
        <xdr:cNvPr id="1028" name="Box_GoToCostCategories">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Enter cost categories</a:t>
          </a:r>
        </a:p>
      </xdr:txBody>
    </xdr:sp>
    <xdr:clientData fLocksWithSheet="0" fPrintsWithSheet="0"/>
  </xdr:twoCellAnchor>
  <xdr:twoCellAnchor>
    <xdr:from>
      <xdr:col>3</xdr:col>
      <xdr:colOff>139700</xdr:colOff>
      <xdr:row>15</xdr:row>
      <xdr:rowOff>12700</xdr:rowOff>
    </xdr:from>
    <xdr:to>
      <xdr:col>6</xdr:col>
      <xdr:colOff>177800</xdr:colOff>
      <xdr:row>16</xdr:row>
      <xdr:rowOff>101600</xdr:rowOff>
    </xdr:to>
    <xdr:sp macro="" textlink="">
      <xdr:nvSpPr>
        <xdr:cNvPr id="1029" name="Box_GoToGuidance">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Review guidance</a:t>
          </a:r>
        </a:p>
      </xdr:txBody>
    </xdr:sp>
    <xdr:clientData fLocksWithSheet="0" fPrintsWithSheet="0"/>
  </xdr:twoCellAnchor>
  <xdr:twoCellAnchor>
    <xdr:from>
      <xdr:col>14</xdr:col>
      <xdr:colOff>139700</xdr:colOff>
      <xdr:row>15</xdr:row>
      <xdr:rowOff>12700</xdr:rowOff>
    </xdr:from>
    <xdr:to>
      <xdr:col>17</xdr:col>
      <xdr:colOff>177800</xdr:colOff>
      <xdr:row>16</xdr:row>
      <xdr:rowOff>101600</xdr:rowOff>
    </xdr:to>
    <xdr:sp macro="" textlink="">
      <xdr:nvSpPr>
        <xdr:cNvPr id="1032" name="Box_GoToDashboard">
          <a:extLst>
            <a:ext uri="{63B3BB69-23CF-44E3-9099-C40C66FF867C}">
              <a14:compatExt xmlns:a14="http://schemas.microsoft.com/office/drawing/2010/main"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Dashboard</a:t>
          </a:r>
        </a:p>
      </xdr:txBody>
    </xdr:sp>
    <xdr:clientData fLocksWithSheet="0" fPrintsWithSheet="0"/>
  </xdr:twoCellAnchor>
  <xdr:twoCellAnchor>
    <xdr:from>
      <xdr:col>3</xdr:col>
      <xdr:colOff>139700</xdr:colOff>
      <xdr:row>24</xdr:row>
      <xdr:rowOff>12700</xdr:rowOff>
    </xdr:from>
    <xdr:to>
      <xdr:col>6</xdr:col>
      <xdr:colOff>177800</xdr:colOff>
      <xdr:row>25</xdr:row>
      <xdr:rowOff>101600</xdr:rowOff>
    </xdr:to>
    <xdr:sp macro="" textlink="">
      <xdr:nvSpPr>
        <xdr:cNvPr id="1049" name="Box_GoToReferenceData">
          <a:extLst>
            <a:ext uri="{63B3BB69-23CF-44E3-9099-C40C66FF867C}">
              <a14:compatExt xmlns:a14="http://schemas.microsoft.com/office/drawing/2010/main"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Enter reference data</a:t>
          </a:r>
        </a:p>
      </xdr:txBody>
    </xdr:sp>
    <xdr:clientData fLocksWithSheet="0" fPrintsWithSheet="0"/>
  </xdr:twoCellAnchor>
  <xdr:twoCellAnchor editAs="oneCell">
    <xdr:from>
      <xdr:col>9</xdr:col>
      <xdr:colOff>25400</xdr:colOff>
      <xdr:row>27</xdr:row>
      <xdr:rowOff>177800</xdr:rowOff>
    </xdr:from>
    <xdr:to>
      <xdr:col>13</xdr:col>
      <xdr:colOff>596900</xdr:colOff>
      <xdr:row>27</xdr:row>
      <xdr:rowOff>482600</xdr:rowOff>
    </xdr:to>
    <xdr:sp macro="" textlink="">
      <xdr:nvSpPr>
        <xdr:cNvPr id="1053" name="DD_HomeSheetSelection">
          <a:extLst>
            <a:ext uri="{63B3BB69-23CF-44E3-9099-C40C66FF867C}">
              <a14:compatExt xmlns:a14="http://schemas.microsoft.com/office/drawing/2010/main"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xdr:twoCellAnchor>
  <xdr:twoCellAnchor>
    <xdr:from>
      <xdr:col>6</xdr:col>
      <xdr:colOff>330200</xdr:colOff>
      <xdr:row>15</xdr:row>
      <xdr:rowOff>12700</xdr:rowOff>
    </xdr:from>
    <xdr:to>
      <xdr:col>9</xdr:col>
      <xdr:colOff>368300</xdr:colOff>
      <xdr:row>16</xdr:row>
      <xdr:rowOff>101600</xdr:rowOff>
    </xdr:to>
    <xdr:sp macro="" textlink="">
      <xdr:nvSpPr>
        <xdr:cNvPr id="1055" name="Box_GoToChecklist">
          <a:extLst>
            <a:ext uri="{63B3BB69-23CF-44E3-9099-C40C66FF867C}">
              <a14:compatExt xmlns:a14="http://schemas.microsoft.com/office/drawing/2010/main"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Review input considerations</a:t>
          </a:r>
        </a:p>
      </xdr:txBody>
    </xdr:sp>
    <xdr:clientData fLocksWithSheet="0" fPrintsWithSheet="0"/>
  </xdr:twoCellAnchor>
  <xdr:twoCellAnchor>
    <xdr:from>
      <xdr:col>6</xdr:col>
      <xdr:colOff>330200</xdr:colOff>
      <xdr:row>16</xdr:row>
      <xdr:rowOff>177800</xdr:rowOff>
    </xdr:from>
    <xdr:to>
      <xdr:col>9</xdr:col>
      <xdr:colOff>368300</xdr:colOff>
      <xdr:row>18</xdr:row>
      <xdr:rowOff>76200</xdr:rowOff>
    </xdr:to>
    <xdr:sp macro="" textlink="">
      <xdr:nvSpPr>
        <xdr:cNvPr id="1056" name="Box_GoToChecklist">
          <a:extLst>
            <a:ext uri="{63B3BB69-23CF-44E3-9099-C40C66FF867C}">
              <a14:compatExt xmlns:a14="http://schemas.microsoft.com/office/drawing/2010/main"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Review output checklist</a:t>
          </a:r>
        </a:p>
      </xdr:txBody>
    </xdr:sp>
    <xdr:clientData fLocksWithSheet="0" fPrintsWithSheet="0"/>
  </xdr:twoCellAnchor>
  <xdr:twoCellAnchor>
    <xdr:from>
      <xdr:col>14</xdr:col>
      <xdr:colOff>139700</xdr:colOff>
      <xdr:row>16</xdr:row>
      <xdr:rowOff>177800</xdr:rowOff>
    </xdr:from>
    <xdr:to>
      <xdr:col>17</xdr:col>
      <xdr:colOff>177800</xdr:colOff>
      <xdr:row>18</xdr:row>
      <xdr:rowOff>88900</xdr:rowOff>
    </xdr:to>
    <xdr:sp macro="" textlink="">
      <xdr:nvSpPr>
        <xdr:cNvPr id="1058" name="GoTo_CttE">
          <a:extLst>
            <a:ext uri="{63B3BB69-23CF-44E3-9099-C40C66FF867C}">
              <a14:compatExt xmlns:a14="http://schemas.microsoft.com/office/drawing/2010/main"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Cost to the Economy</a:t>
          </a:r>
        </a:p>
      </xdr:txBody>
    </xdr:sp>
    <xdr:clientData fLocksWithSheet="0" fPrintsWithSheet="0"/>
  </xdr:twoCellAnchor>
</xdr:wsDr>
</file>

<file path=xl/drawings/drawing2.xml><?xml version="1.0" encoding="utf-8"?>
<xdr:wsDr xmlns:xdr="http://purl.oclc.org/ooxml/drawingml/spreadsheetDrawing" xmlns:a="http://purl.oclc.org/ooxml/drawingml/main">
  <xdr:twoCellAnchor>
    <xdr:from>
      <xdr:col>13</xdr:col>
      <xdr:colOff>292100</xdr:colOff>
      <xdr:row>1</xdr:row>
      <xdr:rowOff>25400</xdr:rowOff>
    </xdr:from>
    <xdr:to>
      <xdr:col>16</xdr:col>
      <xdr:colOff>292100</xdr:colOff>
      <xdr:row>1</xdr:row>
      <xdr:rowOff>254000</xdr:rowOff>
    </xdr:to>
    <xdr:sp macro="" textlink="">
      <xdr:nvSpPr>
        <xdr:cNvPr id="5123" name="Box_Home">
          <a:extLst>
            <a:ext uri="{63B3BB69-23CF-44E3-9099-C40C66FF867C}">
              <a14:compatExt xmlns:a14="http://schemas.microsoft.com/office/drawing/2010/main" spid="_x0000_s5123"/>
            </a:ext>
            <a:ext uri="{FF2B5EF4-FFF2-40B4-BE49-F238E27FC236}">
              <a16:creationId xmlns:a16="http://schemas.microsoft.com/office/drawing/2014/main" id="{00000000-0008-0000-0100-0000031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9</xdr:col>
      <xdr:colOff>520700</xdr:colOff>
      <xdr:row>1</xdr:row>
      <xdr:rowOff>25400</xdr:rowOff>
    </xdr:from>
    <xdr:to>
      <xdr:col>12</xdr:col>
      <xdr:colOff>635000</xdr:colOff>
      <xdr:row>1</xdr:row>
      <xdr:rowOff>254000</xdr:rowOff>
    </xdr:to>
    <xdr:sp macro="" textlink="">
      <xdr:nvSpPr>
        <xdr:cNvPr id="5124" name="DD_PageNav">
          <a:extLst>
            <a:ext uri="{63B3BB69-23CF-44E3-9099-C40C66FF867C}">
              <a14:compatExt xmlns:a14="http://schemas.microsoft.com/office/drawing/2010/main" spid="_x0000_s5124"/>
            </a:ext>
            <a:ext uri="{FF2B5EF4-FFF2-40B4-BE49-F238E27FC236}">
              <a16:creationId xmlns:a16="http://schemas.microsoft.com/office/drawing/2014/main" id="{00000000-0008-0000-0100-0000041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3.xml><?xml version="1.0" encoding="utf-8"?>
<xdr:wsDr xmlns:xdr="http://purl.oclc.org/ooxml/drawingml/spreadsheetDrawing" xmlns:a="http://purl.oclc.org/ooxml/drawingml/main">
  <xdr:twoCellAnchor>
    <xdr:from>
      <xdr:col>9</xdr:col>
      <xdr:colOff>101600</xdr:colOff>
      <xdr:row>1</xdr:row>
      <xdr:rowOff>177800</xdr:rowOff>
    </xdr:from>
    <xdr:to>
      <xdr:col>12</xdr:col>
      <xdr:colOff>139700</xdr:colOff>
      <xdr:row>4</xdr:row>
      <xdr:rowOff>25400</xdr:rowOff>
    </xdr:to>
    <xdr:sp macro="" textlink="">
      <xdr:nvSpPr>
        <xdr:cNvPr id="55297" name="Box_Home">
          <a:extLst>
            <a:ext uri="{63B3BB69-23CF-44E3-9099-C40C66FF867C}">
              <a14:compatExt xmlns:a14="http://schemas.microsoft.com/office/drawing/2010/main" spid="_x0000_s55297"/>
            </a:ext>
            <a:ext uri="{FF2B5EF4-FFF2-40B4-BE49-F238E27FC236}">
              <a16:creationId xmlns:a16="http://schemas.microsoft.com/office/drawing/2014/main" id="{00000000-0008-0000-0200-000001D8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5</xdr:col>
      <xdr:colOff>266700</xdr:colOff>
      <xdr:row>1</xdr:row>
      <xdr:rowOff>177800</xdr:rowOff>
    </xdr:from>
    <xdr:to>
      <xdr:col>7</xdr:col>
      <xdr:colOff>558800</xdr:colOff>
      <xdr:row>4</xdr:row>
      <xdr:rowOff>25400</xdr:rowOff>
    </xdr:to>
    <xdr:sp macro="" textlink="">
      <xdr:nvSpPr>
        <xdr:cNvPr id="55298" name="DD_PageNav">
          <a:extLst>
            <a:ext uri="{63B3BB69-23CF-44E3-9099-C40C66FF867C}">
              <a14:compatExt xmlns:a14="http://schemas.microsoft.com/office/drawing/2010/main" spid="_x0000_s55298"/>
            </a:ext>
            <a:ext uri="{FF2B5EF4-FFF2-40B4-BE49-F238E27FC236}">
              <a16:creationId xmlns:a16="http://schemas.microsoft.com/office/drawing/2014/main" id="{00000000-0008-0000-0200-000002D8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4.xml><?xml version="1.0" encoding="utf-8"?>
<xdr:wsDr xmlns:xdr="http://purl.oclc.org/ooxml/drawingml/spreadsheetDrawing" xmlns:a="http://purl.oclc.org/ooxml/drawingml/main">
  <xdr:twoCellAnchor>
    <xdr:from>
      <xdr:col>4</xdr:col>
      <xdr:colOff>3835400</xdr:colOff>
      <xdr:row>4</xdr:row>
      <xdr:rowOff>228600</xdr:rowOff>
    </xdr:from>
    <xdr:to>
      <xdr:col>4</xdr:col>
      <xdr:colOff>5702300</xdr:colOff>
      <xdr:row>5</xdr:row>
      <xdr:rowOff>38100</xdr:rowOff>
    </xdr:to>
    <xdr:sp macro="" textlink="">
      <xdr:nvSpPr>
        <xdr:cNvPr id="18433" name="Box_Home">
          <a:extLst>
            <a:ext uri="{63B3BB69-23CF-44E3-9099-C40C66FF867C}">
              <a14:compatExt xmlns:a14="http://schemas.microsoft.com/office/drawing/2010/main" spid="_x0000_s18433"/>
            </a:ext>
            <a:ext uri="{FF2B5EF4-FFF2-40B4-BE49-F238E27FC236}">
              <a16:creationId xmlns:a16="http://schemas.microsoft.com/office/drawing/2014/main" id="{00000000-0008-0000-0300-00000148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4</xdr:col>
      <xdr:colOff>1574800</xdr:colOff>
      <xdr:row>4</xdr:row>
      <xdr:rowOff>228600</xdr:rowOff>
    </xdr:from>
    <xdr:to>
      <xdr:col>4</xdr:col>
      <xdr:colOff>3556000</xdr:colOff>
      <xdr:row>5</xdr:row>
      <xdr:rowOff>38100</xdr:rowOff>
    </xdr:to>
    <xdr:sp macro="" textlink="">
      <xdr:nvSpPr>
        <xdr:cNvPr id="18434" name="DD_PageNav">
          <a:extLst>
            <a:ext uri="{63B3BB69-23CF-44E3-9099-C40C66FF867C}">
              <a14:compatExt xmlns:a14="http://schemas.microsoft.com/office/drawing/2010/main" spid="_x0000_s18434"/>
            </a:ext>
            <a:ext uri="{FF2B5EF4-FFF2-40B4-BE49-F238E27FC236}">
              <a16:creationId xmlns:a16="http://schemas.microsoft.com/office/drawing/2014/main" id="{00000000-0008-0000-0300-00000248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5.xml><?xml version="1.0" encoding="utf-8"?>
<xdr:wsDr xmlns:xdr="http://purl.oclc.org/ooxml/drawingml/spreadsheetDrawing" xmlns:a="http://purl.oclc.org/ooxml/drawingml/main">
  <xdr:twoCellAnchor>
    <xdr:from>
      <xdr:col>12</xdr:col>
      <xdr:colOff>1066800</xdr:colOff>
      <xdr:row>1</xdr:row>
      <xdr:rowOff>25400</xdr:rowOff>
    </xdr:from>
    <xdr:to>
      <xdr:col>13</xdr:col>
      <xdr:colOff>1473200</xdr:colOff>
      <xdr:row>3</xdr:row>
      <xdr:rowOff>50800</xdr:rowOff>
    </xdr:to>
    <xdr:sp macro="" textlink="">
      <xdr:nvSpPr>
        <xdr:cNvPr id="7173" name="Box_Home">
          <a:extLst>
            <a:ext uri="{63B3BB69-23CF-44E3-9099-C40C66FF867C}">
              <a14:compatExt xmlns:a14="http://schemas.microsoft.com/office/drawing/2010/main" spid="_x0000_s7173"/>
            </a:ext>
            <a:ext uri="{FF2B5EF4-FFF2-40B4-BE49-F238E27FC236}">
              <a16:creationId xmlns:a16="http://schemas.microsoft.com/office/drawing/2014/main" id="{00000000-0008-0000-0400-0000051C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11</xdr:col>
      <xdr:colOff>406400</xdr:colOff>
      <xdr:row>1</xdr:row>
      <xdr:rowOff>25400</xdr:rowOff>
    </xdr:from>
    <xdr:to>
      <xdr:col>12</xdr:col>
      <xdr:colOff>927100</xdr:colOff>
      <xdr:row>3</xdr:row>
      <xdr:rowOff>50800</xdr:rowOff>
    </xdr:to>
    <xdr:sp macro="" textlink="">
      <xdr:nvSpPr>
        <xdr:cNvPr id="7174" name="DD_PageNav">
          <a:extLst>
            <a:ext uri="{63B3BB69-23CF-44E3-9099-C40C66FF867C}">
              <a14:compatExt xmlns:a14="http://schemas.microsoft.com/office/drawing/2010/main" spid="_x0000_s7174"/>
            </a:ext>
            <a:ext uri="{FF2B5EF4-FFF2-40B4-BE49-F238E27FC236}">
              <a16:creationId xmlns:a16="http://schemas.microsoft.com/office/drawing/2014/main" id="{00000000-0008-0000-0400-0000061C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6.xml><?xml version="1.0" encoding="utf-8"?>
<xdr:wsDr xmlns:xdr="http://purl.oclc.org/ooxml/drawingml/spreadsheetDrawing" xmlns:a="http://purl.oclc.org/ooxml/drawingml/main">
  <xdr:twoCellAnchor>
    <xdr:from>
      <xdr:col>11</xdr:col>
      <xdr:colOff>0</xdr:colOff>
      <xdr:row>1</xdr:row>
      <xdr:rowOff>63500</xdr:rowOff>
    </xdr:from>
    <xdr:to>
      <xdr:col>14</xdr:col>
      <xdr:colOff>50800</xdr:colOff>
      <xdr:row>3</xdr:row>
      <xdr:rowOff>88900</xdr:rowOff>
    </xdr:to>
    <xdr:sp macro="" textlink="">
      <xdr:nvSpPr>
        <xdr:cNvPr id="12291" name="Box_Home">
          <a:extLst>
            <a:ext uri="{63B3BB69-23CF-44E3-9099-C40C66FF867C}">
              <a14:compatExt xmlns:a14="http://schemas.microsoft.com/office/drawing/2010/main" spid="_x0000_s12291"/>
            </a:ext>
            <a:ext uri="{FF2B5EF4-FFF2-40B4-BE49-F238E27FC236}">
              <a16:creationId xmlns:a16="http://schemas.microsoft.com/office/drawing/2014/main" id="{00000000-0008-0000-0500-00000330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7</xdr:col>
      <xdr:colOff>177800</xdr:colOff>
      <xdr:row>1</xdr:row>
      <xdr:rowOff>63500</xdr:rowOff>
    </xdr:from>
    <xdr:to>
      <xdr:col>10</xdr:col>
      <xdr:colOff>215900</xdr:colOff>
      <xdr:row>3</xdr:row>
      <xdr:rowOff>88900</xdr:rowOff>
    </xdr:to>
    <xdr:sp macro="" textlink="">
      <xdr:nvSpPr>
        <xdr:cNvPr id="12292" name="DD_PageNav">
          <a:extLst>
            <a:ext uri="{63B3BB69-23CF-44E3-9099-C40C66FF867C}">
              <a14:compatExt xmlns:a14="http://schemas.microsoft.com/office/drawing/2010/main" spid="_x0000_s12292"/>
            </a:ext>
            <a:ext uri="{FF2B5EF4-FFF2-40B4-BE49-F238E27FC236}">
              <a16:creationId xmlns:a16="http://schemas.microsoft.com/office/drawing/2014/main" id="{00000000-0008-0000-05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7.xml><?xml version="1.0" encoding="utf-8"?>
<xdr:wsDr xmlns:xdr="http://purl.oclc.org/ooxml/drawingml/spreadsheetDrawing" xmlns:a="http://purl.oclc.org/ooxml/drawingml/main">
  <xdr:twoCellAnchor>
    <xdr:from>
      <xdr:col>12</xdr:col>
      <xdr:colOff>914400</xdr:colOff>
      <xdr:row>1</xdr:row>
      <xdr:rowOff>63500</xdr:rowOff>
    </xdr:from>
    <xdr:to>
      <xdr:col>13</xdr:col>
      <xdr:colOff>1320800</xdr:colOff>
      <xdr:row>3</xdr:row>
      <xdr:rowOff>88900</xdr:rowOff>
    </xdr:to>
    <xdr:sp macro="" textlink="">
      <xdr:nvSpPr>
        <xdr:cNvPr id="11267" name="Box_Home">
          <a:extLst>
            <a:ext uri="{63B3BB69-23CF-44E3-9099-C40C66FF867C}">
              <a14:compatExt xmlns:a14="http://schemas.microsoft.com/office/drawing/2010/main" spid="_x0000_s11267"/>
            </a:ext>
            <a:ext uri="{FF2B5EF4-FFF2-40B4-BE49-F238E27FC236}">
              <a16:creationId xmlns:a16="http://schemas.microsoft.com/office/drawing/2014/main" id="{00000000-0008-0000-0600-0000032C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11</xdr:col>
      <xdr:colOff>114300</xdr:colOff>
      <xdr:row>1</xdr:row>
      <xdr:rowOff>63500</xdr:rowOff>
    </xdr:from>
    <xdr:to>
      <xdr:col>12</xdr:col>
      <xdr:colOff>635000</xdr:colOff>
      <xdr:row>3</xdr:row>
      <xdr:rowOff>88900</xdr:rowOff>
    </xdr:to>
    <xdr:sp macro="" textlink="">
      <xdr:nvSpPr>
        <xdr:cNvPr id="11268" name="DD_PageNav">
          <a:extLst>
            <a:ext uri="{63B3BB69-23CF-44E3-9099-C40C66FF867C}">
              <a14:compatExt xmlns:a14="http://schemas.microsoft.com/office/drawing/2010/main" spid="_x0000_s11268"/>
            </a:ext>
            <a:ext uri="{FF2B5EF4-FFF2-40B4-BE49-F238E27FC236}">
              <a16:creationId xmlns:a16="http://schemas.microsoft.com/office/drawing/2014/main" id="{00000000-0008-0000-0600-0000042C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twoCellAnchor>
    <xdr:from>
      <xdr:col>4</xdr:col>
      <xdr:colOff>0</xdr:colOff>
      <xdr:row>23</xdr:row>
      <xdr:rowOff>177800</xdr:rowOff>
    </xdr:from>
    <xdr:to>
      <xdr:col>8</xdr:col>
      <xdr:colOff>1447800</xdr:colOff>
      <xdr:row>25</xdr:row>
      <xdr:rowOff>177800</xdr:rowOff>
    </xdr:to>
    <xdr:sp macro="" textlink="">
      <xdr:nvSpPr>
        <xdr:cNvPr id="11269" name="Button 5">
          <a:extLst>
            <a:ext uri="{63B3BB69-23CF-44E3-9099-C40C66FF867C}">
              <a14:compatExt xmlns:a14="http://schemas.microsoft.com/office/drawing/2010/main" spid="_x0000_s11269"/>
            </a:ext>
            <a:ext uri="{FF2B5EF4-FFF2-40B4-BE49-F238E27FC236}">
              <a16:creationId xmlns:a16="http://schemas.microsoft.com/office/drawing/2014/main" id="{00000000-0008-0000-0600-0000052C0000}"/>
            </a:ext>
          </a:extLst>
        </xdr:cNvPr>
        <xdr:cNvSpPr/>
      </xdr:nvSpPr>
      <xdr:spPr bwMode="auto">
        <a:xfrm>
          <a:off x="0" y="0"/>
          <a:ext cx="0" cy="0"/>
        </a:xfrm>
        <a:prstGeom prst="rect">
          <a:avLst/>
        </a:prstGeom>
        <a:noFill/>
        <a:ln w="9525">
          <a:miter lim="8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Copy Typical Case GDP chart to paste elsewhere</a:t>
          </a:r>
        </a:p>
      </xdr:txBody>
    </xdr:sp>
    <xdr:clientData fPrintsWithSheet="0"/>
  </xdr:twoCellAnchor>
  <xdr:twoCellAnchor>
    <xdr:from>
      <xdr:col>12</xdr:col>
      <xdr:colOff>762000</xdr:colOff>
      <xdr:row>23</xdr:row>
      <xdr:rowOff>177800</xdr:rowOff>
    </xdr:from>
    <xdr:to>
      <xdr:col>16</xdr:col>
      <xdr:colOff>215900</xdr:colOff>
      <xdr:row>25</xdr:row>
      <xdr:rowOff>139700</xdr:rowOff>
    </xdr:to>
    <xdr:sp macro="" textlink="">
      <xdr:nvSpPr>
        <xdr:cNvPr id="11270" name="Button 6">
          <a:extLst>
            <a:ext uri="{63B3BB69-23CF-44E3-9099-C40C66FF867C}">
              <a14:compatExt xmlns:a14="http://schemas.microsoft.com/office/drawing/2010/main" spid="_x0000_s11270"/>
            </a:ext>
            <a:ext uri="{FF2B5EF4-FFF2-40B4-BE49-F238E27FC236}">
              <a16:creationId xmlns:a16="http://schemas.microsoft.com/office/drawing/2014/main" id="{00000000-0008-0000-0600-0000062C0000}"/>
            </a:ext>
          </a:extLst>
        </xdr:cNvPr>
        <xdr:cNvSpPr/>
      </xdr:nvSpPr>
      <xdr:spPr bwMode="auto">
        <a:xfrm>
          <a:off x="0" y="0"/>
          <a:ext cx="0" cy="0"/>
        </a:xfrm>
        <a:prstGeom prst="rect">
          <a:avLst/>
        </a:prstGeom>
        <a:noFill/>
        <a:ln w="9525">
          <a:miter lim="8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Copy Full Coverage Case GDP chart to paste elsewhere</a:t>
          </a:r>
        </a:p>
      </xdr:txBody>
    </xdr:sp>
    <xdr:clientData fPrintsWithSheet="0"/>
  </xdr:twoCellAnchor>
  <xdr:twoCellAnchor>
    <xdr:from>
      <xdr:col>6</xdr:col>
      <xdr:colOff>84666</xdr:colOff>
      <xdr:row>26</xdr:row>
      <xdr:rowOff>101607</xdr:rowOff>
    </xdr:from>
    <xdr:to>
      <xdr:col>12</xdr:col>
      <xdr:colOff>240399</xdr:colOff>
      <xdr:row>44</xdr:row>
      <xdr:rowOff>168807</xdr:rowOff>
    </xdr:to>
    <xdr:graphicFrame macro="">
      <xdr:nvGraphicFramePr>
        <xdr:cNvPr id="2" name="TCGDPCosts">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purl.oclc.org/ooxml/drawingml/chart">
          <c:chart xmlns:c="http://purl.oclc.org/ooxml/drawingml/chart" xmlns:r="http://purl.oclc.org/ooxml/officeDocument/relationships" r:id="rId1"/>
        </a:graphicData>
      </a:graphic>
    </xdr:graphicFrame>
    <xdr:clientData/>
  </xdr:twoCellAnchor>
  <xdr:twoCellAnchor>
    <xdr:from>
      <xdr:col>12</xdr:col>
      <xdr:colOff>296333</xdr:colOff>
      <xdr:row>26</xdr:row>
      <xdr:rowOff>101599</xdr:rowOff>
    </xdr:from>
    <xdr:to>
      <xdr:col>19</xdr:col>
      <xdr:colOff>418200</xdr:colOff>
      <xdr:row>44</xdr:row>
      <xdr:rowOff>168799</xdr:rowOff>
    </xdr:to>
    <xdr:graphicFrame macro="">
      <xdr:nvGraphicFramePr>
        <xdr:cNvPr id="11" name="FCGDPCosts">
          <a:extLst>
            <a:ext uri="{FF2B5EF4-FFF2-40B4-BE49-F238E27FC236}">
              <a16:creationId xmlns:a16="http://schemas.microsoft.com/office/drawing/2014/main" id="{00000000-0008-0000-0600-00000B000000}"/>
            </a:ext>
          </a:extLst>
        </xdr:cNvPr>
        <xdr:cNvGraphicFramePr>
          <a:graphicFrameLocks/>
        </xdr:cNvGraphicFramePr>
      </xdr:nvGraphicFramePr>
      <xdr:xfrm>
        <a:off x="0" y="0"/>
        <a:ext cx="0" cy="0"/>
      </xdr:xfrm>
      <a:graphic>
        <a:graphicData uri="http://purl.oclc.org/ooxml/drawingml/chart">
          <c:chart xmlns:c="http://purl.oclc.org/ooxml/drawingml/chart" xmlns:r="http://purl.oclc.org/ooxml/officeDocument/relationships" r:id="rId2"/>
        </a:graphicData>
      </a:graphic>
    </xdr:graphicFrame>
    <xdr:clientData/>
  </xdr:twoCellAnchor>
  <xdr:twoCellAnchor>
    <xdr:from>
      <xdr:col>12</xdr:col>
      <xdr:colOff>296333</xdr:colOff>
      <xdr:row>48</xdr:row>
      <xdr:rowOff>42333</xdr:rowOff>
    </xdr:from>
    <xdr:to>
      <xdr:col>19</xdr:col>
      <xdr:colOff>418200</xdr:colOff>
      <xdr:row>66</xdr:row>
      <xdr:rowOff>109533</xdr:rowOff>
    </xdr:to>
    <xdr:graphicFrame macro="">
      <xdr:nvGraphicFramePr>
        <xdr:cNvPr id="3" name="FCPCCosts">
          <a:extLst>
            <a:ext uri="{FF2B5EF4-FFF2-40B4-BE49-F238E27FC236}">
              <a16:creationId xmlns:a16="http://schemas.microsoft.com/office/drawing/2014/main" id="{00000000-0008-0000-0600-000003000000}"/>
            </a:ext>
          </a:extLst>
        </xdr:cNvPr>
        <xdr:cNvGraphicFramePr/>
      </xdr:nvGraphicFramePr>
      <xdr:xfrm>
        <a:off x="0" y="0"/>
        <a:ext cx="0" cy="0"/>
      </xdr:xfrm>
      <a:graphic>
        <a:graphicData uri="http://purl.oclc.org/ooxml/drawingml/chart">
          <c:chart xmlns:c="http://purl.oclc.org/ooxml/drawingml/chart" xmlns:r="http://purl.oclc.org/ooxml/officeDocument/relationships" r:id="rId3"/>
        </a:graphicData>
      </a:graphic>
    </xdr:graphicFrame>
    <xdr:clientData/>
  </xdr:twoCellAnchor>
  <xdr:twoCellAnchor>
    <xdr:from>
      <xdr:col>6</xdr:col>
      <xdr:colOff>88900</xdr:colOff>
      <xdr:row>45</xdr:row>
      <xdr:rowOff>101600</xdr:rowOff>
    </xdr:from>
    <xdr:to>
      <xdr:col>9</xdr:col>
      <xdr:colOff>63500</xdr:colOff>
      <xdr:row>47</xdr:row>
      <xdr:rowOff>101600</xdr:rowOff>
    </xdr:to>
    <xdr:sp macro="" textlink="">
      <xdr:nvSpPr>
        <xdr:cNvPr id="11271" name="Button 7" descr="Copy Typical Case percentage of cost category chart to paste elsewhere">
          <a:extLst>
            <a:ext uri="{63B3BB69-23CF-44E3-9099-C40C66FF867C}">
              <a14:compatExt xmlns:a14="http://schemas.microsoft.com/office/drawing/2010/main" spid="_x0000_s11271"/>
            </a:ext>
            <a:ext uri="{FF2B5EF4-FFF2-40B4-BE49-F238E27FC236}">
              <a16:creationId xmlns:a16="http://schemas.microsoft.com/office/drawing/2014/main" id="{00000000-0008-0000-0600-0000072C0000}"/>
            </a:ext>
          </a:extLst>
        </xdr:cNvPr>
        <xdr:cNvSpPr/>
      </xdr:nvSpPr>
      <xdr:spPr bwMode="auto">
        <a:xfrm>
          <a:off x="0" y="0"/>
          <a:ext cx="0" cy="0"/>
        </a:xfrm>
        <a:prstGeom prst="rect">
          <a:avLst/>
        </a:prstGeom>
        <a:noFill/>
        <a:ln w="9525">
          <a:miter lim="8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Copy Typical Case percentage of cost category chart to paste elsewhere Copy Typical Case GDP chart to paste elsewhere</a:t>
          </a:r>
        </a:p>
      </xdr:txBody>
    </xdr:sp>
    <xdr:clientData fPrintsWithSheet="0"/>
  </xdr:twoCellAnchor>
  <xdr:twoCellAnchor>
    <xdr:from>
      <xdr:col>12</xdr:col>
      <xdr:colOff>139700</xdr:colOff>
      <xdr:row>45</xdr:row>
      <xdr:rowOff>101600</xdr:rowOff>
    </xdr:from>
    <xdr:to>
      <xdr:col>16</xdr:col>
      <xdr:colOff>292100</xdr:colOff>
      <xdr:row>47</xdr:row>
      <xdr:rowOff>101600</xdr:rowOff>
    </xdr:to>
    <xdr:sp macro="" textlink="">
      <xdr:nvSpPr>
        <xdr:cNvPr id="11272" name="Button 8" descr="Copy Typical Case percentage of cost category chart to paste elsewhere">
          <a:extLst>
            <a:ext uri="{63B3BB69-23CF-44E3-9099-C40C66FF867C}">
              <a14:compatExt xmlns:a14="http://schemas.microsoft.com/office/drawing/2010/main" spid="_x0000_s11272"/>
            </a:ext>
            <a:ext uri="{FF2B5EF4-FFF2-40B4-BE49-F238E27FC236}">
              <a16:creationId xmlns:a16="http://schemas.microsoft.com/office/drawing/2014/main" id="{00000000-0008-0000-0600-0000082C0000}"/>
            </a:ext>
          </a:extLst>
        </xdr:cNvPr>
        <xdr:cNvSpPr/>
      </xdr:nvSpPr>
      <xdr:spPr bwMode="auto">
        <a:xfrm>
          <a:off x="0" y="0"/>
          <a:ext cx="0" cy="0"/>
        </a:xfrm>
        <a:prstGeom prst="rect">
          <a:avLst/>
        </a:prstGeom>
        <a:noFill/>
        <a:ln w="9525">
          <a:miter lim="8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Copy Typical Case percentage of cost category chart to paste elsewhere Copy Typical Case percentage of cost category chart to paste elsewhere paste elsewhere</a:t>
          </a:r>
        </a:p>
      </xdr:txBody>
    </xdr:sp>
    <xdr:clientData fPrintsWithSheet="0"/>
  </xdr:twoCellAnchor>
  <xdr:twoCellAnchor>
    <xdr:from>
      <xdr:col>6</xdr:col>
      <xdr:colOff>84667</xdr:colOff>
      <xdr:row>48</xdr:row>
      <xdr:rowOff>42329</xdr:rowOff>
    </xdr:from>
    <xdr:to>
      <xdr:col>12</xdr:col>
      <xdr:colOff>240400</xdr:colOff>
      <xdr:row>66</xdr:row>
      <xdr:rowOff>109529</xdr:rowOff>
    </xdr:to>
    <xdr:graphicFrame macro="">
      <xdr:nvGraphicFramePr>
        <xdr:cNvPr id="14" name="TCCCosts">
          <a:extLst>
            <a:ext uri="{FF2B5EF4-FFF2-40B4-BE49-F238E27FC236}">
              <a16:creationId xmlns:a16="http://schemas.microsoft.com/office/drawing/2014/main" id="{00000000-0008-0000-0600-00000E000000}"/>
            </a:ext>
          </a:extLst>
        </xdr:cNvPr>
        <xdr:cNvGraphicFramePr>
          <a:graphicFrameLocks/>
        </xdr:cNvGraphicFramePr>
      </xdr:nvGraphicFramePr>
      <xdr:xfrm>
        <a:off x="0" y="0"/>
        <a:ext cx="0" cy="0"/>
      </xdr:xfrm>
      <a:graphic>
        <a:graphicData uri="http://purl.oclc.org/ooxml/drawingml/chart">
          <c:chart xmlns:c="http://purl.oclc.org/ooxml/drawingml/chart" xmlns:r="http://purl.oclc.org/ooxml/officeDocument/relationships" r:id="rId4"/>
        </a:graphicData>
      </a:graphic>
    </xdr:graphicFrame>
    <xdr:clientData/>
  </xdr:twoCellAnchor>
</xdr:wsDr>
</file>

<file path=xl/drawings/drawing8.xml><?xml version="1.0" encoding="utf-8"?>
<xdr:wsDr xmlns:xdr="http://purl.oclc.org/ooxml/drawingml/spreadsheetDrawing" xmlns:a="http://purl.oclc.org/ooxml/drawingml/main">
  <xdr:twoCellAnchor>
    <xdr:from>
      <xdr:col>11</xdr:col>
      <xdr:colOff>571500</xdr:colOff>
      <xdr:row>0</xdr:row>
      <xdr:rowOff>139700</xdr:rowOff>
    </xdr:from>
    <xdr:to>
      <xdr:col>15</xdr:col>
      <xdr:colOff>12700</xdr:colOff>
      <xdr:row>2</xdr:row>
      <xdr:rowOff>12700</xdr:rowOff>
    </xdr:to>
    <xdr:sp macro="" textlink="">
      <xdr:nvSpPr>
        <xdr:cNvPr id="78849" name="Box_Home">
          <a:extLst>
            <a:ext uri="{63B3BB69-23CF-44E3-9099-C40C66FF867C}">
              <a14:compatExt xmlns:a14="http://schemas.microsoft.com/office/drawing/2010/main" spid="_x0000_s78849"/>
            </a:ext>
            <a:ext uri="{FF2B5EF4-FFF2-40B4-BE49-F238E27FC236}">
              <a16:creationId xmlns:a16="http://schemas.microsoft.com/office/drawing/2014/main" id="{00000000-0008-0000-0700-0000013401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8</xdr:col>
      <xdr:colOff>177800</xdr:colOff>
      <xdr:row>0</xdr:row>
      <xdr:rowOff>152400</xdr:rowOff>
    </xdr:from>
    <xdr:to>
      <xdr:col>11</xdr:col>
      <xdr:colOff>330200</xdr:colOff>
      <xdr:row>1</xdr:row>
      <xdr:rowOff>177800</xdr:rowOff>
    </xdr:to>
    <xdr:sp macro="" textlink="">
      <xdr:nvSpPr>
        <xdr:cNvPr id="78850" name="DD_PageNav">
          <a:extLst>
            <a:ext uri="{63B3BB69-23CF-44E3-9099-C40C66FF867C}">
              <a14:compatExt xmlns:a14="http://schemas.microsoft.com/office/drawing/2010/main" spid="_x0000_s78850"/>
            </a:ext>
            <a:ext uri="{FF2B5EF4-FFF2-40B4-BE49-F238E27FC236}">
              <a16:creationId xmlns:a16="http://schemas.microsoft.com/office/drawing/2014/main" id="{00000000-0008-0000-0700-0000023401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9.xml><?xml version="1.0" encoding="utf-8"?>
<xdr:wsDr xmlns:xdr="http://purl.oclc.org/ooxml/drawingml/spreadsheetDrawing" xmlns:a="http://purl.oclc.org/ooxml/drawingml/main">
  <xdr:twoCellAnchor>
    <xdr:from>
      <xdr:col>11</xdr:col>
      <xdr:colOff>0</xdr:colOff>
      <xdr:row>1</xdr:row>
      <xdr:rowOff>88900</xdr:rowOff>
    </xdr:from>
    <xdr:to>
      <xdr:col>14</xdr:col>
      <xdr:colOff>38100</xdr:colOff>
      <xdr:row>3</xdr:row>
      <xdr:rowOff>101600</xdr:rowOff>
    </xdr:to>
    <xdr:sp macro="" textlink="">
      <xdr:nvSpPr>
        <xdr:cNvPr id="19457" name="Box_Home">
          <a:extLst>
            <a:ext uri="{63B3BB69-23CF-44E3-9099-C40C66FF867C}">
              <a14:compatExt xmlns:a14="http://schemas.microsoft.com/office/drawing/2010/main" spid="_x0000_s19457"/>
            </a:ext>
            <a:ext uri="{FF2B5EF4-FFF2-40B4-BE49-F238E27FC236}">
              <a16:creationId xmlns:a16="http://schemas.microsoft.com/office/drawing/2014/main" id="{00000000-0008-0000-0800-0000014C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7</xdr:col>
      <xdr:colOff>177800</xdr:colOff>
      <xdr:row>1</xdr:row>
      <xdr:rowOff>88900</xdr:rowOff>
    </xdr:from>
    <xdr:to>
      <xdr:col>10</xdr:col>
      <xdr:colOff>330200</xdr:colOff>
      <xdr:row>3</xdr:row>
      <xdr:rowOff>101600</xdr:rowOff>
    </xdr:to>
    <xdr:sp macro="" textlink="">
      <xdr:nvSpPr>
        <xdr:cNvPr id="19458" name="DD_PageNav">
          <a:extLst>
            <a:ext uri="{63B3BB69-23CF-44E3-9099-C40C66FF867C}">
              <a14:compatExt xmlns:a14="http://schemas.microsoft.com/office/drawing/2010/main" spid="_x0000_s19458"/>
            </a:ext>
            <a:ext uri="{FF2B5EF4-FFF2-40B4-BE49-F238E27FC236}">
              <a16:creationId xmlns:a16="http://schemas.microsoft.com/office/drawing/2014/main" id="{00000000-0008-0000-0800-0000024C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10.xml><?xml version="1.0" encoding="utf-8"?>
<xdr:wsDr xmlns:xdr="http://purl.oclc.org/ooxml/drawingml/spreadsheetDrawing" xmlns:a="http://purl.oclc.org/ooxml/drawingml/main">
  <xdr:twoCellAnchor editAs="oneCell">
    <xdr:from>
      <xdr:col>3</xdr:col>
      <xdr:colOff>12700</xdr:colOff>
      <xdr:row>10</xdr:row>
      <xdr:rowOff>101600</xdr:rowOff>
    </xdr:from>
    <xdr:to>
      <xdr:col>4</xdr:col>
      <xdr:colOff>838200</xdr:colOff>
      <xdr:row>12</xdr:row>
      <xdr:rowOff>38100</xdr:rowOff>
    </xdr:to>
    <xdr:sp macro="" textlink="">
      <xdr:nvSpPr>
        <xdr:cNvPr id="17652" name="Button 244">
          <a:extLst>
            <a:ext uri="{63B3BB69-23CF-44E3-9099-C40C66FF867C}">
              <a14:compatExt xmlns:a14="http://schemas.microsoft.com/office/drawing/2010/main" spid="_x0000_s17652"/>
            </a:ext>
            <a:ext uri="{FF2B5EF4-FFF2-40B4-BE49-F238E27FC236}">
              <a16:creationId xmlns:a16="http://schemas.microsoft.com/office/drawing/2014/main" id="{00000000-0008-0000-0900-0000F4440000}"/>
            </a:ext>
          </a:extLst>
        </xdr:cNvPr>
        <xdr:cNvSpPr/>
      </xdr:nvSpPr>
      <xdr:spPr bwMode="auto">
        <a:xfrm>
          <a:off x="0" y="0"/>
          <a:ext cx="0" cy="0"/>
        </a:xfrm>
        <a:prstGeom prst="rect">
          <a:avLst/>
        </a:prstGeom>
        <a:noFill/>
        <a:ln w="9525">
          <a:miter lim="8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Update tool</a:t>
          </a:r>
        </a:p>
      </xdr:txBody>
    </xdr:sp>
    <xdr:clientData fPrintsWithSheet="0"/>
  </xdr:twoCellAnchor>
  <xdr:twoCellAnchor>
    <xdr:from>
      <xdr:col>10</xdr:col>
      <xdr:colOff>990600</xdr:colOff>
      <xdr:row>1</xdr:row>
      <xdr:rowOff>127000</xdr:rowOff>
    </xdr:from>
    <xdr:to>
      <xdr:col>12</xdr:col>
      <xdr:colOff>177800</xdr:colOff>
      <xdr:row>3</xdr:row>
      <xdr:rowOff>139700</xdr:rowOff>
    </xdr:to>
    <xdr:sp macro="" textlink="">
      <xdr:nvSpPr>
        <xdr:cNvPr id="17653" name="Box_Home">
          <a:extLst>
            <a:ext uri="{63B3BB69-23CF-44E3-9099-C40C66FF867C}">
              <a14:compatExt xmlns:a14="http://schemas.microsoft.com/office/drawing/2010/main" spid="_x0000_s17653"/>
            </a:ext>
            <a:ext uri="{FF2B5EF4-FFF2-40B4-BE49-F238E27FC236}">
              <a16:creationId xmlns:a16="http://schemas.microsoft.com/office/drawing/2014/main" id="{00000000-0008-0000-0900-0000F54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8</xdr:col>
      <xdr:colOff>609600</xdr:colOff>
      <xdr:row>1</xdr:row>
      <xdr:rowOff>127000</xdr:rowOff>
    </xdr:from>
    <xdr:to>
      <xdr:col>10</xdr:col>
      <xdr:colOff>711200</xdr:colOff>
      <xdr:row>3</xdr:row>
      <xdr:rowOff>139700</xdr:rowOff>
    </xdr:to>
    <xdr:sp macro="" textlink="">
      <xdr:nvSpPr>
        <xdr:cNvPr id="17654" name="DD_PageNav">
          <a:extLst>
            <a:ext uri="{63B3BB69-23CF-44E3-9099-C40C66FF867C}">
              <a14:compatExt xmlns:a14="http://schemas.microsoft.com/office/drawing/2010/main" spid="_x0000_s17654"/>
            </a:ext>
            <a:ext uri="{FF2B5EF4-FFF2-40B4-BE49-F238E27FC236}">
              <a16:creationId xmlns:a16="http://schemas.microsoft.com/office/drawing/2014/main" id="{00000000-0008-0000-0900-0000F64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11.xml><?xml version="1.0" encoding="utf-8"?>
<xdr:wsDr xmlns:xdr="http://purl.oclc.org/ooxml/drawingml/spreadsheetDrawing" xmlns:a="http://purl.oclc.org/ooxml/drawingml/main">
  <xdr:twoCellAnchor>
    <xdr:from>
      <xdr:col>4</xdr:col>
      <xdr:colOff>266700</xdr:colOff>
      <xdr:row>13</xdr:row>
      <xdr:rowOff>180974</xdr:rowOff>
    </xdr:from>
    <xdr:to>
      <xdr:col>9</xdr:col>
      <xdr:colOff>9525</xdr:colOff>
      <xdr:row>18</xdr:row>
      <xdr:rowOff>0</xdr:rowOff>
    </xdr:to>
    <xdr:sp macro="" textlink="">
      <xdr:nvSpPr>
        <xdr:cNvPr id="3" name="TextBox 2">
          <a:extLst>
            <a:ext uri="{FF2B5EF4-FFF2-40B4-BE49-F238E27FC236}">
              <a16:creationId xmlns:a16="http://schemas.microsoft.com/office/drawing/2014/main" id="{00000000-0008-0000-0A00-000003000000}"/>
            </a:ext>
          </a:extLst>
        </xdr:cNvPr>
        <xdr:cNvSpPr txBox="1"/>
      </xdr:nvSpPr>
      <xdr:spPr>
        <a:xfrm>
          <a:off x="933450" y="2714624"/>
          <a:ext cx="4933950" cy="723901"/>
        </a:xfrm>
        <a:prstGeom prst="rect">
          <a:avLst/>
        </a:prstGeom>
        <a:solidFill>
          <a:schemeClr val="accent3"/>
        </a:solidFill>
        <a:ln w="9525" cmpd="sng">
          <a:solidFill>
            <a:schemeClr val="lt1">
              <a:shade val="5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bg1">
                  <a:lumMod val="95%"/>
                </a:schemeClr>
              </a:solidFill>
            </a:rPr>
            <a:t>It</a:t>
          </a:r>
          <a:r>
            <a:rPr lang="en-GB" sz="1100" b="1" baseline="0%">
              <a:solidFill>
                <a:schemeClr val="bg1">
                  <a:lumMod val="95%"/>
                </a:schemeClr>
              </a:solidFill>
            </a:rPr>
            <a:t> is possible to group and hide the rows within each cost item table by clicking on the '-' button to the far left hand side here. When you click on it rows 7 to 16 are hidden and the button becomes a '+'. Click on that to expand the rows again. </a:t>
          </a:r>
          <a:endParaRPr lang="en-GB" sz="1100" b="1">
            <a:solidFill>
              <a:schemeClr val="bg1">
                <a:lumMod val="95%"/>
              </a:schemeClr>
            </a:solidFill>
          </a:endParaRPr>
        </a:p>
      </xdr:txBody>
    </xdr:sp>
    <xdr:clientData/>
  </xdr:twoCellAnchor>
  <xdr:twoCellAnchor>
    <xdr:from>
      <xdr:col>0</xdr:col>
      <xdr:colOff>9524</xdr:colOff>
      <xdr:row>15</xdr:row>
      <xdr:rowOff>142875</xdr:rowOff>
    </xdr:from>
    <xdr:to>
      <xdr:col>4</xdr:col>
      <xdr:colOff>266699</xdr:colOff>
      <xdr:row>17</xdr:row>
      <xdr:rowOff>19050</xdr:rowOff>
    </xdr:to>
    <xdr:sp macro="" textlink="">
      <xdr:nvSpPr>
        <xdr:cNvPr id="4" name="Arrow: Left 3">
          <a:extLst>
            <a:ext uri="{FF2B5EF4-FFF2-40B4-BE49-F238E27FC236}">
              <a16:creationId xmlns:a16="http://schemas.microsoft.com/office/drawing/2014/main" id="{00000000-0008-0000-0A00-000004000000}"/>
            </a:ext>
          </a:extLst>
        </xdr:cNvPr>
        <xdr:cNvSpPr/>
      </xdr:nvSpPr>
      <xdr:spPr>
        <a:xfrm>
          <a:off x="9524" y="3038475"/>
          <a:ext cx="923925" cy="238125"/>
        </a:xfrm>
        <a:prstGeom prst="leftArrow">
          <a:avLst/>
        </a:prstGeom>
      </xdr:spPr>
      <xdr:style>
        <a:lnRef idx="2">
          <a:schemeClr val="accent3">
            <a:shade val="50%"/>
          </a:schemeClr>
        </a:lnRef>
        <a:fillRef idx="1">
          <a:schemeClr val="accent3"/>
        </a:fillRef>
        <a:effectRef idx="0">
          <a:schemeClr val="accent3"/>
        </a:effectRef>
        <a:fontRef idx="minor">
          <a:schemeClr val="lt1"/>
        </a:fontRef>
      </xdr:style>
      <xdr:txBody>
        <a:bodyPr vertOverflow="clip" horzOverflow="clip" rtlCol="0" anchor="t"/>
        <a:lstStyle/>
        <a:p>
          <a:pPr algn="l"/>
          <a:endParaRPr lang="en-GB" sz="1100"/>
        </a:p>
      </xdr:txBody>
    </xdr:sp>
    <xdr:clientData/>
  </xdr:twoCellAnchor>
  <xdr:twoCellAnchor>
    <xdr:from>
      <xdr:col>15</xdr:col>
      <xdr:colOff>123825</xdr:colOff>
      <xdr:row>0</xdr:row>
      <xdr:rowOff>28575</xdr:rowOff>
    </xdr:from>
    <xdr:to>
      <xdr:col>16</xdr:col>
      <xdr:colOff>2447925</xdr:colOff>
      <xdr:row>3</xdr:row>
      <xdr:rowOff>95250</xdr:rowOff>
    </xdr:to>
    <xdr:sp macro="" textlink="">
      <xdr:nvSpPr>
        <xdr:cNvPr id="5" name="TextBox 4">
          <a:extLst>
            <a:ext uri="{FF2B5EF4-FFF2-40B4-BE49-F238E27FC236}">
              <a16:creationId xmlns:a16="http://schemas.microsoft.com/office/drawing/2014/main" id="{00000000-0008-0000-0A00-000005000000}"/>
            </a:ext>
          </a:extLst>
        </xdr:cNvPr>
        <xdr:cNvSpPr txBox="1"/>
      </xdr:nvSpPr>
      <xdr:spPr>
        <a:xfrm>
          <a:off x="10258425" y="28575"/>
          <a:ext cx="4972050" cy="447675"/>
        </a:xfrm>
        <a:prstGeom prst="rect">
          <a:avLst/>
        </a:prstGeom>
        <a:solidFill>
          <a:schemeClr val="accent3"/>
        </a:solidFill>
        <a:ln w="9525" cmpd="sng">
          <a:solidFill>
            <a:schemeClr val="lt1">
              <a:shade val="5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baseline="0%">
              <a:solidFill>
                <a:schemeClr val="bg1">
                  <a:lumMod val="95%"/>
                </a:schemeClr>
              </a:solidFill>
            </a:rPr>
            <a:t>In these columns you can enter data sources, assumption information etc. Nothing entered here is used within the tool directly, and it is for reference only.</a:t>
          </a:r>
          <a:endParaRPr lang="en-GB" sz="1100" b="1">
            <a:solidFill>
              <a:schemeClr val="bg1">
                <a:lumMod val="95%"/>
              </a:schemeClr>
            </a:solidFill>
          </a:endParaRPr>
        </a:p>
      </xdr:txBody>
    </xdr:sp>
    <xdr:clientData/>
  </xdr:twoCellAnchor>
  <xdr:twoCellAnchor>
    <xdr:from>
      <xdr:col>8</xdr:col>
      <xdr:colOff>219075</xdr:colOff>
      <xdr:row>6</xdr:row>
      <xdr:rowOff>9525</xdr:rowOff>
    </xdr:from>
    <xdr:to>
      <xdr:col>12</xdr:col>
      <xdr:colOff>514350</xdr:colOff>
      <xdr:row>11</xdr:row>
      <xdr:rowOff>123825</xdr:rowOff>
    </xdr:to>
    <xdr:sp macro="" textlink="">
      <xdr:nvSpPr>
        <xdr:cNvPr id="6" name="TextBox 5">
          <a:extLst>
            <a:ext uri="{FF2B5EF4-FFF2-40B4-BE49-F238E27FC236}">
              <a16:creationId xmlns:a16="http://schemas.microsoft.com/office/drawing/2014/main" id="{00000000-0008-0000-0A00-000006000000}"/>
            </a:ext>
          </a:extLst>
        </xdr:cNvPr>
        <xdr:cNvSpPr txBox="1"/>
      </xdr:nvSpPr>
      <xdr:spPr>
        <a:xfrm>
          <a:off x="5153025" y="1276350"/>
          <a:ext cx="2924175" cy="1019175"/>
        </a:xfrm>
        <a:prstGeom prst="rect">
          <a:avLst/>
        </a:prstGeom>
        <a:solidFill>
          <a:schemeClr val="accent3"/>
        </a:solidFill>
        <a:ln w="9525" cmpd="sng">
          <a:solidFill>
            <a:schemeClr val="lt1">
              <a:shade val="5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baseline="0%">
              <a:solidFill>
                <a:schemeClr val="bg1">
                  <a:lumMod val="95%"/>
                </a:schemeClr>
              </a:solidFill>
            </a:rPr>
            <a:t>In the yellow cells to the left, enter data on each cost component. It may not always be necessary to add data in on the days / hours as this depends on the type of cost type. </a:t>
          </a:r>
          <a:endParaRPr lang="en-GB" sz="1100" b="1">
            <a:solidFill>
              <a:schemeClr val="bg1">
                <a:lumMod val="95%"/>
              </a:schemeClr>
            </a:solidFill>
          </a:endParaRPr>
        </a:p>
      </xdr:txBody>
    </xdr:sp>
    <xdr:clientData/>
  </xdr:twoCellAnchor>
  <xdr:twoCellAnchor>
    <xdr:from>
      <xdr:col>12</xdr:col>
      <xdr:colOff>635000</xdr:colOff>
      <xdr:row>0</xdr:row>
      <xdr:rowOff>177800</xdr:rowOff>
    </xdr:from>
    <xdr:to>
      <xdr:col>14</xdr:col>
      <xdr:colOff>863600</xdr:colOff>
      <xdr:row>3</xdr:row>
      <xdr:rowOff>25400</xdr:rowOff>
    </xdr:to>
    <xdr:sp macro="" textlink="">
      <xdr:nvSpPr>
        <xdr:cNvPr id="36865" name="Box_Home">
          <a:extLst>
            <a:ext uri="{63B3BB69-23CF-44E3-9099-C40C66FF867C}">
              <a14:compatExt xmlns:a14="http://schemas.microsoft.com/office/drawing/2010/main" spid="_x0000_s36865"/>
            </a:ext>
            <a:ext uri="{FF2B5EF4-FFF2-40B4-BE49-F238E27FC236}">
              <a16:creationId xmlns:a16="http://schemas.microsoft.com/office/drawing/2014/main" id="{00000000-0008-0000-0A00-00000190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9</xdr:col>
      <xdr:colOff>63500</xdr:colOff>
      <xdr:row>0</xdr:row>
      <xdr:rowOff>177800</xdr:rowOff>
    </xdr:from>
    <xdr:to>
      <xdr:col>12</xdr:col>
      <xdr:colOff>342900</xdr:colOff>
      <xdr:row>3</xdr:row>
      <xdr:rowOff>25400</xdr:rowOff>
    </xdr:to>
    <xdr:sp macro="" textlink="">
      <xdr:nvSpPr>
        <xdr:cNvPr id="36866" name="DD_PageNav">
          <a:extLst>
            <a:ext uri="{63B3BB69-23CF-44E3-9099-C40C66FF867C}">
              <a14:compatExt xmlns:a14="http://schemas.microsoft.com/office/drawing/2010/main" spid="_x0000_s36866"/>
            </a:ext>
            <a:ext uri="{FF2B5EF4-FFF2-40B4-BE49-F238E27FC236}">
              <a16:creationId xmlns:a16="http://schemas.microsoft.com/office/drawing/2014/main" id="{00000000-0008-0000-0A00-0000029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twoCellAnchor>
    <xdr:from>
      <xdr:col>15</xdr:col>
      <xdr:colOff>2543175</xdr:colOff>
      <xdr:row>3</xdr:row>
      <xdr:rowOff>76200</xdr:rowOff>
    </xdr:from>
    <xdr:to>
      <xdr:col>16</xdr:col>
      <xdr:colOff>133350</xdr:colOff>
      <xdr:row>4</xdr:row>
      <xdr:rowOff>47625</xdr:rowOff>
    </xdr:to>
    <xdr:sp macro="" textlink="">
      <xdr:nvSpPr>
        <xdr:cNvPr id="7" name="Arrow: Down 6">
          <a:extLst>
            <a:ext uri="{FF2B5EF4-FFF2-40B4-BE49-F238E27FC236}">
              <a16:creationId xmlns:a16="http://schemas.microsoft.com/office/drawing/2014/main" id="{00000000-0008-0000-0A00-000007000000}"/>
            </a:ext>
          </a:extLst>
        </xdr:cNvPr>
        <xdr:cNvSpPr/>
      </xdr:nvSpPr>
      <xdr:spPr>
        <a:xfrm>
          <a:off x="12677775" y="457200"/>
          <a:ext cx="238125" cy="152400"/>
        </a:xfrm>
        <a:prstGeom prst="downArrow">
          <a:avLst/>
        </a:prstGeom>
      </xdr:spPr>
      <xdr:style>
        <a:lnRef idx="2">
          <a:schemeClr val="accent3">
            <a:shade val="50%"/>
          </a:schemeClr>
        </a:lnRef>
        <a:fillRef idx="1">
          <a:schemeClr val="accent3"/>
        </a:fillRef>
        <a:effectRef idx="0">
          <a:schemeClr val="accent3"/>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457200</xdr:colOff>
      <xdr:row>8</xdr:row>
      <xdr:rowOff>57150</xdr:rowOff>
    </xdr:from>
    <xdr:to>
      <xdr:col>8</xdr:col>
      <xdr:colOff>228600</xdr:colOff>
      <xdr:row>9</xdr:row>
      <xdr:rowOff>123825</xdr:rowOff>
    </xdr:to>
    <xdr:sp macro="" textlink="">
      <xdr:nvSpPr>
        <xdr:cNvPr id="8" name="Arrow: Left 7">
          <a:extLst>
            <a:ext uri="{FF2B5EF4-FFF2-40B4-BE49-F238E27FC236}">
              <a16:creationId xmlns:a16="http://schemas.microsoft.com/office/drawing/2014/main" id="{00000000-0008-0000-0A00-000008000000}"/>
            </a:ext>
          </a:extLst>
        </xdr:cNvPr>
        <xdr:cNvSpPr/>
      </xdr:nvSpPr>
      <xdr:spPr>
        <a:xfrm>
          <a:off x="4714875" y="1685925"/>
          <a:ext cx="447675" cy="247650"/>
        </a:xfrm>
        <a:prstGeom prst="leftArrow">
          <a:avLst/>
        </a:prstGeom>
      </xdr:spPr>
      <xdr:style>
        <a:lnRef idx="2">
          <a:schemeClr val="accent3">
            <a:shade val="50%"/>
          </a:schemeClr>
        </a:lnRef>
        <a:fillRef idx="1">
          <a:schemeClr val="accent3"/>
        </a:fillRef>
        <a:effectRef idx="0">
          <a:schemeClr val="accent3"/>
        </a:effectRef>
        <a:fontRef idx="minor">
          <a:schemeClr val="lt1"/>
        </a:fontRef>
      </xdr:style>
      <xdr:txBody>
        <a:bodyPr vertOverflow="clip" horzOverflow="clip" rtlCol="0" anchor="t"/>
        <a:lstStyle/>
        <a:p>
          <a:pPr algn="l"/>
          <a:endParaRPr lang="en-GB" sz="1100"/>
        </a:p>
      </xdr:txBody>
    </xdr:sp>
    <xdr:clientData/>
  </xdr:twoCellAnchor>
  <xdr:twoCellAnchor>
    <xdr:from>
      <xdr:col>8</xdr:col>
      <xdr:colOff>847725</xdr:colOff>
      <xdr:row>20</xdr:row>
      <xdr:rowOff>409575</xdr:rowOff>
    </xdr:from>
    <xdr:to>
      <xdr:col>13</xdr:col>
      <xdr:colOff>628650</xdr:colOff>
      <xdr:row>35</xdr:row>
      <xdr:rowOff>104775</xdr:rowOff>
    </xdr:to>
    <xdr:sp macro="" textlink="">
      <xdr:nvSpPr>
        <xdr:cNvPr id="11" name="TextBox 10">
          <a:extLst>
            <a:ext uri="{FF2B5EF4-FFF2-40B4-BE49-F238E27FC236}">
              <a16:creationId xmlns:a16="http://schemas.microsoft.com/office/drawing/2014/main" id="{00000000-0008-0000-0A00-00000B000000}"/>
            </a:ext>
          </a:extLst>
        </xdr:cNvPr>
        <xdr:cNvSpPr txBox="1"/>
      </xdr:nvSpPr>
      <xdr:spPr>
        <a:xfrm>
          <a:off x="5781675" y="4210050"/>
          <a:ext cx="3133725" cy="933450"/>
        </a:xfrm>
        <a:prstGeom prst="rect">
          <a:avLst/>
        </a:prstGeom>
        <a:solidFill>
          <a:schemeClr val="accent3"/>
        </a:solidFill>
        <a:ln w="9525" cmpd="sng">
          <a:solidFill>
            <a:schemeClr val="lt1">
              <a:shade val="5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bg1">
                  <a:lumMod val="95%"/>
                </a:schemeClr>
              </a:solidFill>
            </a:rPr>
            <a:t>Data in this section does not link to any other part of the tool.</a:t>
          </a:r>
          <a:r>
            <a:rPr lang="en-GB" sz="1100" b="1" baseline="0%">
              <a:solidFill>
                <a:schemeClr val="bg1">
                  <a:lumMod val="95%"/>
                </a:schemeClr>
              </a:solidFill>
            </a:rPr>
            <a:t> It is not essential to use this section, but you can use it to undertake calculations of your own, and if you choose, can link these into the above.</a:t>
          </a:r>
          <a:endParaRPr lang="en-GB" sz="1100" b="1">
            <a:solidFill>
              <a:schemeClr val="bg1">
                <a:lumMod val="95%"/>
              </a:schemeClr>
            </a:solidFill>
          </a:endParaRPr>
        </a:p>
      </xdr:txBody>
    </xdr:sp>
    <xdr:clientData/>
  </xdr:twoCellAnchor>
  <xdr:twoCellAnchor>
    <xdr:from>
      <xdr:col>11</xdr:col>
      <xdr:colOff>19050</xdr:colOff>
      <xdr:row>35</xdr:row>
      <xdr:rowOff>95250</xdr:rowOff>
    </xdr:from>
    <xdr:to>
      <xdr:col>11</xdr:col>
      <xdr:colOff>390525</xdr:colOff>
      <xdr:row>37</xdr:row>
      <xdr:rowOff>161925</xdr:rowOff>
    </xdr:to>
    <xdr:sp macro="" textlink="">
      <xdr:nvSpPr>
        <xdr:cNvPr id="9" name="Arrow: Down 8">
          <a:extLst>
            <a:ext uri="{FF2B5EF4-FFF2-40B4-BE49-F238E27FC236}">
              <a16:creationId xmlns:a16="http://schemas.microsoft.com/office/drawing/2014/main" id="{00000000-0008-0000-0A00-000009000000}"/>
            </a:ext>
          </a:extLst>
        </xdr:cNvPr>
        <xdr:cNvSpPr/>
      </xdr:nvSpPr>
      <xdr:spPr>
        <a:xfrm>
          <a:off x="6858000" y="5133975"/>
          <a:ext cx="371475" cy="428625"/>
        </a:xfrm>
        <a:prstGeom prst="downArrow">
          <a:avLst/>
        </a:prstGeom>
      </xdr:spPr>
      <xdr:style>
        <a:lnRef idx="2">
          <a:schemeClr val="accent3">
            <a:shade val="50%"/>
          </a:schemeClr>
        </a:lnRef>
        <a:fillRef idx="1">
          <a:schemeClr val="accent3"/>
        </a:fillRef>
        <a:effectRef idx="0">
          <a:schemeClr val="accent3"/>
        </a:effectRef>
        <a:fontRef idx="minor">
          <a:schemeClr val="lt1"/>
        </a:fontRef>
      </xdr:style>
      <xdr:txBody>
        <a:bodyPr vertOverflow="clip" horzOverflow="clip" rtlCol="0" anchor="t"/>
        <a:lstStyle/>
        <a:p>
          <a:pPr algn="l"/>
          <a:endParaRPr lang="en-GB" sz="1100"/>
        </a:p>
      </xdr:txBody>
    </xdr:sp>
    <xdr:clientData/>
  </xdr:twoCellAnchor>
  <xdr:twoCellAnchor>
    <xdr:from>
      <xdr:col>4</xdr:col>
      <xdr:colOff>1390650</xdr:colOff>
      <xdr:row>18</xdr:row>
      <xdr:rowOff>28575</xdr:rowOff>
    </xdr:from>
    <xdr:to>
      <xdr:col>8</xdr:col>
      <xdr:colOff>47625</xdr:colOff>
      <xdr:row>20</xdr:row>
      <xdr:rowOff>342900</xdr:rowOff>
    </xdr:to>
    <xdr:sp macro="" textlink="">
      <xdr:nvSpPr>
        <xdr:cNvPr id="15" name="TextBox 14">
          <a:extLst>
            <a:ext uri="{FF2B5EF4-FFF2-40B4-BE49-F238E27FC236}">
              <a16:creationId xmlns:a16="http://schemas.microsoft.com/office/drawing/2014/main" id="{00000000-0008-0000-0A00-00000F000000}"/>
            </a:ext>
          </a:extLst>
        </xdr:cNvPr>
        <xdr:cNvSpPr txBox="1"/>
      </xdr:nvSpPr>
      <xdr:spPr>
        <a:xfrm>
          <a:off x="2343150" y="3467100"/>
          <a:ext cx="2924175" cy="676275"/>
        </a:xfrm>
        <a:prstGeom prst="rect">
          <a:avLst/>
        </a:prstGeom>
        <a:solidFill>
          <a:schemeClr val="accent3"/>
        </a:solidFill>
        <a:ln w="9525" cmpd="sng">
          <a:solidFill>
            <a:schemeClr val="lt1">
              <a:shade val="5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baseline="0%">
              <a:solidFill>
                <a:schemeClr val="bg1">
                  <a:lumMod val="95%"/>
                </a:schemeClr>
              </a:solidFill>
            </a:rPr>
            <a:t>When new cost items are entered in the  'CostCategories' sheet, the text will appear here. </a:t>
          </a:r>
          <a:endParaRPr lang="en-GB" sz="1100" b="1">
            <a:solidFill>
              <a:schemeClr val="bg1">
                <a:lumMod val="95%"/>
              </a:schemeClr>
            </a:solidFill>
          </a:endParaRPr>
        </a:p>
      </xdr:txBody>
    </xdr:sp>
    <xdr:clientData/>
  </xdr:twoCellAnchor>
  <xdr:twoCellAnchor>
    <xdr:from>
      <xdr:col>4</xdr:col>
      <xdr:colOff>937972</xdr:colOff>
      <xdr:row>19</xdr:row>
      <xdr:rowOff>150820</xdr:rowOff>
    </xdr:from>
    <xdr:to>
      <xdr:col>4</xdr:col>
      <xdr:colOff>1444227</xdr:colOff>
      <xdr:row>20</xdr:row>
      <xdr:rowOff>334447</xdr:rowOff>
    </xdr:to>
    <xdr:sp macro="" textlink="">
      <xdr:nvSpPr>
        <xdr:cNvPr id="10" name="Arrow: Up 9">
          <a:extLst>
            <a:ext uri="{FF2B5EF4-FFF2-40B4-BE49-F238E27FC236}">
              <a16:creationId xmlns:a16="http://schemas.microsoft.com/office/drawing/2014/main" id="{00000000-0008-0000-0A00-00000A000000}"/>
            </a:ext>
          </a:extLst>
        </xdr:cNvPr>
        <xdr:cNvSpPr/>
      </xdr:nvSpPr>
      <xdr:spPr>
        <a:xfrm rot="15309741">
          <a:off x="1961299" y="3699493"/>
          <a:ext cx="364602" cy="506255"/>
        </a:xfrm>
        <a:prstGeom prst="upArrow">
          <a:avLst/>
        </a:prstGeom>
      </xdr:spPr>
      <xdr:style>
        <a:lnRef idx="2">
          <a:schemeClr val="accent3">
            <a:shade val="50%"/>
          </a:schemeClr>
        </a:lnRef>
        <a:fillRef idx="1">
          <a:schemeClr val="accent3"/>
        </a:fillRef>
        <a:effectRef idx="0">
          <a:schemeClr val="accent3"/>
        </a:effectRef>
        <a:fontRef idx="minor">
          <a:schemeClr val="lt1"/>
        </a:fontRef>
      </xdr:style>
      <xdr:txBody>
        <a:bodyPr vertOverflow="clip" horzOverflow="clip" rtlCol="0" anchor="t"/>
        <a:lstStyle/>
        <a:p>
          <a:pPr algn="l"/>
          <a:endParaRPr lang="en-GB" sz="1100"/>
        </a:p>
      </xdr:txBody>
    </xdr:sp>
    <xdr:clientData/>
  </xdr:twoCellAnchor>
</xdr:wsDr>
</file>

<file path=xl/drawings/drawing12.xml><?xml version="1.0" encoding="utf-8"?>
<xdr:wsDr xmlns:xdr="http://purl.oclc.org/ooxml/drawingml/spreadsheetDrawing" xmlns:a="http://purl.oclc.org/ooxml/drawingml/main">
  <xdr:twoCellAnchor>
    <xdr:from>
      <xdr:col>16</xdr:col>
      <xdr:colOff>330200</xdr:colOff>
      <xdr:row>0</xdr:row>
      <xdr:rowOff>139700</xdr:rowOff>
    </xdr:from>
    <xdr:to>
      <xdr:col>16</xdr:col>
      <xdr:colOff>2197100</xdr:colOff>
      <xdr:row>1</xdr:row>
      <xdr:rowOff>177800</xdr:rowOff>
    </xdr:to>
    <xdr:sp macro="" textlink="">
      <xdr:nvSpPr>
        <xdr:cNvPr id="24577" name="Box_Home">
          <a:extLst>
            <a:ext uri="{63B3BB69-23CF-44E3-9099-C40C66FF867C}">
              <a14:compatExt xmlns:a14="http://schemas.microsoft.com/office/drawing/2010/main" spid="_x0000_s24577"/>
            </a:ext>
            <a:ext uri="{FF2B5EF4-FFF2-40B4-BE49-F238E27FC236}">
              <a16:creationId xmlns:a16="http://schemas.microsoft.com/office/drawing/2014/main" id="{00000000-0008-0000-0B00-00000160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711200</xdr:colOff>
      <xdr:row>0</xdr:row>
      <xdr:rowOff>139700</xdr:rowOff>
    </xdr:from>
    <xdr:to>
      <xdr:col>16</xdr:col>
      <xdr:colOff>25400</xdr:colOff>
      <xdr:row>1</xdr:row>
      <xdr:rowOff>177800</xdr:rowOff>
    </xdr:to>
    <xdr:sp macro="" textlink="">
      <xdr:nvSpPr>
        <xdr:cNvPr id="24578" name="DD_PageNav">
          <a:extLst>
            <a:ext uri="{63B3BB69-23CF-44E3-9099-C40C66FF867C}">
              <a14:compatExt xmlns:a14="http://schemas.microsoft.com/office/drawing/2010/main" spid="_x0000_s24578"/>
            </a:ext>
            <a:ext uri="{FF2B5EF4-FFF2-40B4-BE49-F238E27FC236}">
              <a16:creationId xmlns:a16="http://schemas.microsoft.com/office/drawing/2014/main" id="{00000000-0008-0000-0B00-0000026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13.xml><?xml version="1.0" encoding="utf-8"?>
<xdr:wsDr xmlns:xdr="http://purl.oclc.org/ooxml/drawingml/spreadsheetDrawing" xmlns:a="http://purl.oclc.org/ooxml/drawingml/main">
  <xdr:twoCellAnchor>
    <xdr:from>
      <xdr:col>15</xdr:col>
      <xdr:colOff>2527300</xdr:colOff>
      <xdr:row>0</xdr:row>
      <xdr:rowOff>139700</xdr:rowOff>
    </xdr:from>
    <xdr:to>
      <xdr:col>16</xdr:col>
      <xdr:colOff>1739900</xdr:colOff>
      <xdr:row>1</xdr:row>
      <xdr:rowOff>177800</xdr:rowOff>
    </xdr:to>
    <xdr:sp macro="" textlink="">
      <xdr:nvSpPr>
        <xdr:cNvPr id="20481" name="Box_Home">
          <a:extLst>
            <a:ext uri="{63B3BB69-23CF-44E3-9099-C40C66FF867C}">
              <a14:compatExt xmlns:a14="http://schemas.microsoft.com/office/drawing/2010/main" spid="_x0000_s20481"/>
            </a:ext>
            <a:ext uri="{FF2B5EF4-FFF2-40B4-BE49-F238E27FC236}">
              <a16:creationId xmlns:a16="http://schemas.microsoft.com/office/drawing/2014/main" id="{00000000-0008-0000-0C00-00000150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254000</xdr:colOff>
      <xdr:row>0</xdr:row>
      <xdr:rowOff>139700</xdr:rowOff>
    </xdr:from>
    <xdr:to>
      <xdr:col>15</xdr:col>
      <xdr:colOff>2235200</xdr:colOff>
      <xdr:row>1</xdr:row>
      <xdr:rowOff>177800</xdr:rowOff>
    </xdr:to>
    <xdr:sp macro="" textlink="">
      <xdr:nvSpPr>
        <xdr:cNvPr id="20482" name="DD_PageNav">
          <a:extLst>
            <a:ext uri="{63B3BB69-23CF-44E3-9099-C40C66FF867C}">
              <a14:compatExt xmlns:a14="http://schemas.microsoft.com/office/drawing/2010/main" spid="_x0000_s20482"/>
            </a:ext>
            <a:ext uri="{FF2B5EF4-FFF2-40B4-BE49-F238E27FC236}">
              <a16:creationId xmlns:a16="http://schemas.microsoft.com/office/drawing/2014/main" id="{00000000-0008-0000-0C00-0000025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14.xml><?xml version="1.0" encoding="utf-8"?>
<xdr:wsDr xmlns:xdr="http://purl.oclc.org/ooxml/drawingml/spreadsheetDrawing" xmlns:a="http://purl.oclc.org/ooxml/drawingml/main">
  <xdr:twoCellAnchor>
    <xdr:from>
      <xdr:col>1</xdr:col>
      <xdr:colOff>601980</xdr:colOff>
      <xdr:row>1</xdr:row>
      <xdr:rowOff>83820</xdr:rowOff>
    </xdr:from>
    <xdr:to>
      <xdr:col>16</xdr:col>
      <xdr:colOff>599578</xdr:colOff>
      <xdr:row>32</xdr:row>
      <xdr:rowOff>76200</xdr:rowOff>
    </xdr:to>
    <xdr:pic>
      <xdr:nvPicPr>
        <xdr:cNvPr id="2" name="Picture 2">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purl.oclc.org/ooxml/officeDocument/relationships" r:embed="rId1">
          <a:extLst>
            <a:ext uri="{28A0092B-C50C-407E-A947-70E740481C1C}">
              <a14:useLocalDpi xmlns:a14="http://schemas.microsoft.com/office/drawing/2010/main" val="0"/>
            </a:ext>
          </a:extLst>
        </a:blip>
        <a:srcRect/>
        <a:stretch>
          <a:fillRect/>
        </a:stretch>
      </xdr:blipFill>
      <xdr:spPr bwMode="auto">
        <a:xfrm>
          <a:off x="1211580" y="266700"/>
          <a:ext cx="9141598" cy="5661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
              <a:headEnd/>
              <a:tailEnd/>
            </a14:hiddenLine>
          </a:ext>
        </a:extLst>
      </xdr:spPr>
    </xdr:pic>
    <xdr:clientData/>
  </xdr:twoCellAnchor>
  <xdr:twoCellAnchor>
    <xdr:from>
      <xdr:col>18</xdr:col>
      <xdr:colOff>0</xdr:colOff>
      <xdr:row>1</xdr:row>
      <xdr:rowOff>0</xdr:rowOff>
    </xdr:from>
    <xdr:to>
      <xdr:col>37</xdr:col>
      <xdr:colOff>68580</xdr:colOff>
      <xdr:row>43</xdr:row>
      <xdr:rowOff>7620</xdr:rowOff>
    </xdr:to>
    <xdr:pic>
      <xdr:nvPicPr>
        <xdr:cNvPr id="3" name="Picture 8">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purl.oclc.org/ooxml/officeDocument/relationships" r:embed="rId2">
          <a:extLst>
            <a:ext uri="{28A0092B-C50C-407E-A947-70E740481C1C}">
              <a14:useLocalDpi xmlns:a14="http://schemas.microsoft.com/office/drawing/2010/main" val="0"/>
            </a:ext>
          </a:extLst>
        </a:blip>
        <a:srcRect/>
        <a:stretch>
          <a:fillRect/>
        </a:stretch>
      </xdr:blipFill>
      <xdr:spPr bwMode="auto">
        <a:xfrm>
          <a:off x="10972800" y="182880"/>
          <a:ext cx="11650980" cy="7688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
              <a:headEnd/>
              <a:tailEnd/>
            </a14:hiddenLine>
          </a:ext>
        </a:extLst>
      </xdr:spPr>
    </xdr:pic>
    <xdr:clientData/>
  </xdr:twoCellAnchor>
</xdr:wsDr>
</file>

<file path=xl/drawings/drawing15.xml><?xml version="1.0" encoding="utf-8"?>
<xdr:wsDr xmlns:xdr="http://purl.oclc.org/ooxml/drawingml/spreadsheetDrawing" xmlns:a="http://purl.oclc.org/ooxml/drawingml/main">
  <xdr:twoCellAnchor>
    <xdr:from>
      <xdr:col>15</xdr:col>
      <xdr:colOff>2527300</xdr:colOff>
      <xdr:row>0</xdr:row>
      <xdr:rowOff>165100</xdr:rowOff>
    </xdr:from>
    <xdr:to>
      <xdr:col>16</xdr:col>
      <xdr:colOff>1739900</xdr:colOff>
      <xdr:row>3</xdr:row>
      <xdr:rowOff>0</xdr:rowOff>
    </xdr:to>
    <xdr:sp macro="" textlink="">
      <xdr:nvSpPr>
        <xdr:cNvPr id="23553" name="Box_Home">
          <a:extLst>
            <a:ext uri="{63B3BB69-23CF-44E3-9099-C40C66FF867C}">
              <a14:compatExt xmlns:a14="http://schemas.microsoft.com/office/drawing/2010/main" spid="_x0000_s23553"/>
            </a:ext>
            <a:ext uri="{FF2B5EF4-FFF2-40B4-BE49-F238E27FC236}">
              <a16:creationId xmlns:a16="http://schemas.microsoft.com/office/drawing/2014/main" id="{00000000-0008-0000-0E00-0000015C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254000</xdr:colOff>
      <xdr:row>0</xdr:row>
      <xdr:rowOff>165100</xdr:rowOff>
    </xdr:from>
    <xdr:to>
      <xdr:col>15</xdr:col>
      <xdr:colOff>2235200</xdr:colOff>
      <xdr:row>3</xdr:row>
      <xdr:rowOff>0</xdr:rowOff>
    </xdr:to>
    <xdr:sp macro="" textlink="">
      <xdr:nvSpPr>
        <xdr:cNvPr id="23554" name="DD_PageNav">
          <a:extLst>
            <a:ext uri="{63B3BB69-23CF-44E3-9099-C40C66FF867C}">
              <a14:compatExt xmlns:a14="http://schemas.microsoft.com/office/drawing/2010/main" spid="_x0000_s23554"/>
            </a:ext>
            <a:ext uri="{FF2B5EF4-FFF2-40B4-BE49-F238E27FC236}">
              <a16:creationId xmlns:a16="http://schemas.microsoft.com/office/drawing/2014/main" id="{00000000-0008-0000-0E00-0000025C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16.xml><?xml version="1.0" encoding="utf-8"?>
<xdr:wsDr xmlns:xdr="http://purl.oclc.org/ooxml/drawingml/spreadsheetDrawing" xmlns:a="http://purl.oclc.org/ooxml/drawingml/main">
  <xdr:twoCellAnchor>
    <xdr:from>
      <xdr:col>15</xdr:col>
      <xdr:colOff>2527300</xdr:colOff>
      <xdr:row>1</xdr:row>
      <xdr:rowOff>12700</xdr:rowOff>
    </xdr:from>
    <xdr:to>
      <xdr:col>16</xdr:col>
      <xdr:colOff>1739900</xdr:colOff>
      <xdr:row>3</xdr:row>
      <xdr:rowOff>25400</xdr:rowOff>
    </xdr:to>
    <xdr:sp macro="" textlink="">
      <xdr:nvSpPr>
        <xdr:cNvPr id="25601" name="Box_Home">
          <a:extLst>
            <a:ext uri="{63B3BB69-23CF-44E3-9099-C40C66FF867C}">
              <a14:compatExt xmlns:a14="http://schemas.microsoft.com/office/drawing/2010/main" spid="_x0000_s25601"/>
            </a:ext>
            <a:ext uri="{FF2B5EF4-FFF2-40B4-BE49-F238E27FC236}">
              <a16:creationId xmlns:a16="http://schemas.microsoft.com/office/drawing/2014/main" id="{00000000-0008-0000-0F00-0000016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254000</xdr:colOff>
      <xdr:row>1</xdr:row>
      <xdr:rowOff>12700</xdr:rowOff>
    </xdr:from>
    <xdr:to>
      <xdr:col>15</xdr:col>
      <xdr:colOff>2235200</xdr:colOff>
      <xdr:row>3</xdr:row>
      <xdr:rowOff>25400</xdr:rowOff>
    </xdr:to>
    <xdr:sp macro="" textlink="">
      <xdr:nvSpPr>
        <xdr:cNvPr id="25602" name="DD_PageNav">
          <a:extLst>
            <a:ext uri="{63B3BB69-23CF-44E3-9099-C40C66FF867C}">
              <a14:compatExt xmlns:a14="http://schemas.microsoft.com/office/drawing/2010/main" spid="_x0000_s25602"/>
            </a:ext>
            <a:ext uri="{FF2B5EF4-FFF2-40B4-BE49-F238E27FC236}">
              <a16:creationId xmlns:a16="http://schemas.microsoft.com/office/drawing/2014/main" id="{00000000-0008-0000-0F00-0000026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17.xml><?xml version="1.0" encoding="utf-8"?>
<xdr:wsDr xmlns:xdr="http://purl.oclc.org/ooxml/drawingml/spreadsheetDrawing" xmlns:a="http://purl.oclc.org/ooxml/drawingml/main">
  <xdr:twoCellAnchor>
    <xdr:from>
      <xdr:col>15</xdr:col>
      <xdr:colOff>2527300</xdr:colOff>
      <xdr:row>1</xdr:row>
      <xdr:rowOff>12700</xdr:rowOff>
    </xdr:from>
    <xdr:to>
      <xdr:col>16</xdr:col>
      <xdr:colOff>1739900</xdr:colOff>
      <xdr:row>3</xdr:row>
      <xdr:rowOff>25400</xdr:rowOff>
    </xdr:to>
    <xdr:sp macro="" textlink="">
      <xdr:nvSpPr>
        <xdr:cNvPr id="26625" name="Box_Home">
          <a:extLst>
            <a:ext uri="{63B3BB69-23CF-44E3-9099-C40C66FF867C}">
              <a14:compatExt xmlns:a14="http://schemas.microsoft.com/office/drawing/2010/main" spid="_x0000_s26625"/>
            </a:ext>
            <a:ext uri="{FF2B5EF4-FFF2-40B4-BE49-F238E27FC236}">
              <a16:creationId xmlns:a16="http://schemas.microsoft.com/office/drawing/2014/main" id="{00000000-0008-0000-1000-00000168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254000</xdr:colOff>
      <xdr:row>1</xdr:row>
      <xdr:rowOff>12700</xdr:rowOff>
    </xdr:from>
    <xdr:to>
      <xdr:col>15</xdr:col>
      <xdr:colOff>2235200</xdr:colOff>
      <xdr:row>3</xdr:row>
      <xdr:rowOff>25400</xdr:rowOff>
    </xdr:to>
    <xdr:sp macro="" textlink="">
      <xdr:nvSpPr>
        <xdr:cNvPr id="26626" name="DD_PageNav">
          <a:extLst>
            <a:ext uri="{63B3BB69-23CF-44E3-9099-C40C66FF867C}">
              <a14:compatExt xmlns:a14="http://schemas.microsoft.com/office/drawing/2010/main" spid="_x0000_s26626"/>
            </a:ext>
            <a:ext uri="{FF2B5EF4-FFF2-40B4-BE49-F238E27FC236}">
              <a16:creationId xmlns:a16="http://schemas.microsoft.com/office/drawing/2014/main" id="{00000000-0008-0000-1000-00000268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18.xml><?xml version="1.0" encoding="utf-8"?>
<xdr:wsDr xmlns:xdr="http://purl.oclc.org/ooxml/drawingml/spreadsheetDrawing" xmlns:a="http://purl.oclc.org/ooxml/drawingml/main">
  <xdr:twoCellAnchor>
    <xdr:from>
      <xdr:col>14</xdr:col>
      <xdr:colOff>2527300</xdr:colOff>
      <xdr:row>1</xdr:row>
      <xdr:rowOff>12700</xdr:rowOff>
    </xdr:from>
    <xdr:to>
      <xdr:col>15</xdr:col>
      <xdr:colOff>1739900</xdr:colOff>
      <xdr:row>3</xdr:row>
      <xdr:rowOff>0</xdr:rowOff>
    </xdr:to>
    <xdr:sp macro="" textlink="">
      <xdr:nvSpPr>
        <xdr:cNvPr id="27649" name="Box_Home">
          <a:extLst>
            <a:ext uri="{63B3BB69-23CF-44E3-9099-C40C66FF867C}">
              <a14:compatExt xmlns:a14="http://schemas.microsoft.com/office/drawing/2010/main" spid="_x0000_s27649"/>
            </a:ext>
            <a:ext uri="{FF2B5EF4-FFF2-40B4-BE49-F238E27FC236}">
              <a16:creationId xmlns:a16="http://schemas.microsoft.com/office/drawing/2014/main" id="{00000000-0008-0000-1100-0000016C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14</xdr:col>
      <xdr:colOff>254000</xdr:colOff>
      <xdr:row>1</xdr:row>
      <xdr:rowOff>12700</xdr:rowOff>
    </xdr:from>
    <xdr:to>
      <xdr:col>14</xdr:col>
      <xdr:colOff>2235200</xdr:colOff>
      <xdr:row>3</xdr:row>
      <xdr:rowOff>25400</xdr:rowOff>
    </xdr:to>
    <xdr:sp macro="" textlink="">
      <xdr:nvSpPr>
        <xdr:cNvPr id="27650" name="DD_PageNav">
          <a:extLst>
            <a:ext uri="{63B3BB69-23CF-44E3-9099-C40C66FF867C}">
              <a14:compatExt xmlns:a14="http://schemas.microsoft.com/office/drawing/2010/main" spid="_x0000_s27650"/>
            </a:ext>
            <a:ext uri="{FF2B5EF4-FFF2-40B4-BE49-F238E27FC236}">
              <a16:creationId xmlns:a16="http://schemas.microsoft.com/office/drawing/2014/main" id="{00000000-0008-0000-1100-0000026C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19.xml><?xml version="1.0" encoding="utf-8"?>
<xdr:wsDr xmlns:xdr="http://purl.oclc.org/ooxml/drawingml/spreadsheetDrawing" xmlns:a="http://purl.oclc.org/ooxml/drawingml/main">
  <xdr:twoCellAnchor>
    <xdr:from>
      <xdr:col>15</xdr:col>
      <xdr:colOff>2527300</xdr:colOff>
      <xdr:row>0</xdr:row>
      <xdr:rowOff>139700</xdr:rowOff>
    </xdr:from>
    <xdr:to>
      <xdr:col>16</xdr:col>
      <xdr:colOff>1739900</xdr:colOff>
      <xdr:row>2</xdr:row>
      <xdr:rowOff>0</xdr:rowOff>
    </xdr:to>
    <xdr:sp macro="" textlink="">
      <xdr:nvSpPr>
        <xdr:cNvPr id="28673" name="Box_Home">
          <a:extLst>
            <a:ext uri="{63B3BB69-23CF-44E3-9099-C40C66FF867C}">
              <a14:compatExt xmlns:a14="http://schemas.microsoft.com/office/drawing/2010/main" spid="_x0000_s28673"/>
            </a:ext>
            <a:ext uri="{FF2B5EF4-FFF2-40B4-BE49-F238E27FC236}">
              <a16:creationId xmlns:a16="http://schemas.microsoft.com/office/drawing/2014/main" id="{00000000-0008-0000-1200-00000170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254000</xdr:colOff>
      <xdr:row>0</xdr:row>
      <xdr:rowOff>139700</xdr:rowOff>
    </xdr:from>
    <xdr:to>
      <xdr:col>15</xdr:col>
      <xdr:colOff>2235200</xdr:colOff>
      <xdr:row>2</xdr:row>
      <xdr:rowOff>0</xdr:rowOff>
    </xdr:to>
    <xdr:sp macro="" textlink="">
      <xdr:nvSpPr>
        <xdr:cNvPr id="28674" name="DD_PageNav">
          <a:extLst>
            <a:ext uri="{63B3BB69-23CF-44E3-9099-C40C66FF867C}">
              <a14:compatExt xmlns:a14="http://schemas.microsoft.com/office/drawing/2010/main" spid="_x0000_s28674"/>
            </a:ext>
            <a:ext uri="{FF2B5EF4-FFF2-40B4-BE49-F238E27FC236}">
              <a16:creationId xmlns:a16="http://schemas.microsoft.com/office/drawing/2014/main" id="{00000000-0008-0000-1200-0000027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20.xml><?xml version="1.0" encoding="utf-8"?>
<xdr:wsDr xmlns:xdr="http://purl.oclc.org/ooxml/drawingml/spreadsheetDrawing" xmlns:a="http://purl.oclc.org/ooxml/drawingml/main">
  <xdr:twoCellAnchor>
    <xdr:from>
      <xdr:col>15</xdr:col>
      <xdr:colOff>2527300</xdr:colOff>
      <xdr:row>0</xdr:row>
      <xdr:rowOff>177800</xdr:rowOff>
    </xdr:from>
    <xdr:to>
      <xdr:col>16</xdr:col>
      <xdr:colOff>1739900</xdr:colOff>
      <xdr:row>3</xdr:row>
      <xdr:rowOff>25400</xdr:rowOff>
    </xdr:to>
    <xdr:sp macro="" textlink="">
      <xdr:nvSpPr>
        <xdr:cNvPr id="29697" name="Box_Home">
          <a:extLst>
            <a:ext uri="{63B3BB69-23CF-44E3-9099-C40C66FF867C}">
              <a14:compatExt xmlns:a14="http://schemas.microsoft.com/office/drawing/2010/main" spid="_x0000_s29697"/>
            </a:ext>
            <a:ext uri="{FF2B5EF4-FFF2-40B4-BE49-F238E27FC236}">
              <a16:creationId xmlns:a16="http://schemas.microsoft.com/office/drawing/2014/main" id="{00000000-0008-0000-1300-0000017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254000</xdr:colOff>
      <xdr:row>0</xdr:row>
      <xdr:rowOff>177800</xdr:rowOff>
    </xdr:from>
    <xdr:to>
      <xdr:col>15</xdr:col>
      <xdr:colOff>2235200</xdr:colOff>
      <xdr:row>3</xdr:row>
      <xdr:rowOff>25400</xdr:rowOff>
    </xdr:to>
    <xdr:sp macro="" textlink="">
      <xdr:nvSpPr>
        <xdr:cNvPr id="29698" name="DD_PageNav">
          <a:extLst>
            <a:ext uri="{63B3BB69-23CF-44E3-9099-C40C66FF867C}">
              <a14:compatExt xmlns:a14="http://schemas.microsoft.com/office/drawing/2010/main" spid="_x0000_s29698"/>
            </a:ext>
            <a:ext uri="{FF2B5EF4-FFF2-40B4-BE49-F238E27FC236}">
              <a16:creationId xmlns:a16="http://schemas.microsoft.com/office/drawing/2014/main" id="{00000000-0008-0000-1300-0000027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21.xml><?xml version="1.0" encoding="utf-8"?>
<xdr:wsDr xmlns:xdr="http://purl.oclc.org/ooxml/drawingml/spreadsheetDrawing" xmlns:a="http://purl.oclc.org/ooxml/drawingml/main">
  <xdr:twoCellAnchor>
    <xdr:from>
      <xdr:col>15</xdr:col>
      <xdr:colOff>2527300</xdr:colOff>
      <xdr:row>0</xdr:row>
      <xdr:rowOff>127000</xdr:rowOff>
    </xdr:from>
    <xdr:to>
      <xdr:col>16</xdr:col>
      <xdr:colOff>1739900</xdr:colOff>
      <xdr:row>1</xdr:row>
      <xdr:rowOff>177800</xdr:rowOff>
    </xdr:to>
    <xdr:sp macro="" textlink="">
      <xdr:nvSpPr>
        <xdr:cNvPr id="30721" name="Box_Home">
          <a:extLst>
            <a:ext uri="{63B3BB69-23CF-44E3-9099-C40C66FF867C}">
              <a14:compatExt xmlns:a14="http://schemas.microsoft.com/office/drawing/2010/main" spid="_x0000_s30721"/>
            </a:ext>
            <a:ext uri="{FF2B5EF4-FFF2-40B4-BE49-F238E27FC236}">
              <a16:creationId xmlns:a16="http://schemas.microsoft.com/office/drawing/2014/main" id="{00000000-0008-0000-1400-00000178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254000</xdr:colOff>
      <xdr:row>0</xdr:row>
      <xdr:rowOff>127000</xdr:rowOff>
    </xdr:from>
    <xdr:to>
      <xdr:col>15</xdr:col>
      <xdr:colOff>2235200</xdr:colOff>
      <xdr:row>1</xdr:row>
      <xdr:rowOff>177800</xdr:rowOff>
    </xdr:to>
    <xdr:sp macro="" textlink="">
      <xdr:nvSpPr>
        <xdr:cNvPr id="30722" name="DD_PageNav">
          <a:extLst>
            <a:ext uri="{63B3BB69-23CF-44E3-9099-C40C66FF867C}">
              <a14:compatExt xmlns:a14="http://schemas.microsoft.com/office/drawing/2010/main" spid="_x0000_s30722"/>
            </a:ext>
            <a:ext uri="{FF2B5EF4-FFF2-40B4-BE49-F238E27FC236}">
              <a16:creationId xmlns:a16="http://schemas.microsoft.com/office/drawing/2014/main" id="{00000000-0008-0000-1400-00000278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22.xml><?xml version="1.0" encoding="utf-8"?>
<xdr:wsDr xmlns:xdr="http://purl.oclc.org/ooxml/drawingml/spreadsheetDrawing" xmlns:a="http://purl.oclc.org/ooxml/drawingml/main">
  <xdr:twoCellAnchor>
    <xdr:from>
      <xdr:col>15</xdr:col>
      <xdr:colOff>2527300</xdr:colOff>
      <xdr:row>0</xdr:row>
      <xdr:rowOff>165100</xdr:rowOff>
    </xdr:from>
    <xdr:to>
      <xdr:col>16</xdr:col>
      <xdr:colOff>1739900</xdr:colOff>
      <xdr:row>3</xdr:row>
      <xdr:rowOff>0</xdr:rowOff>
    </xdr:to>
    <xdr:sp macro="" textlink="">
      <xdr:nvSpPr>
        <xdr:cNvPr id="31745" name="Box_Home">
          <a:extLst>
            <a:ext uri="{63B3BB69-23CF-44E3-9099-C40C66FF867C}">
              <a14:compatExt xmlns:a14="http://schemas.microsoft.com/office/drawing/2010/main" spid="_x0000_s31745"/>
            </a:ext>
            <a:ext uri="{FF2B5EF4-FFF2-40B4-BE49-F238E27FC236}">
              <a16:creationId xmlns:a16="http://schemas.microsoft.com/office/drawing/2014/main" id="{00000000-0008-0000-1500-0000017C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254000</xdr:colOff>
      <xdr:row>0</xdr:row>
      <xdr:rowOff>165100</xdr:rowOff>
    </xdr:from>
    <xdr:to>
      <xdr:col>15</xdr:col>
      <xdr:colOff>2235200</xdr:colOff>
      <xdr:row>3</xdr:row>
      <xdr:rowOff>0</xdr:rowOff>
    </xdr:to>
    <xdr:sp macro="" textlink="">
      <xdr:nvSpPr>
        <xdr:cNvPr id="31746" name="DD_PageNav">
          <a:extLst>
            <a:ext uri="{63B3BB69-23CF-44E3-9099-C40C66FF867C}">
              <a14:compatExt xmlns:a14="http://schemas.microsoft.com/office/drawing/2010/main" spid="_x0000_s31746"/>
            </a:ext>
            <a:ext uri="{FF2B5EF4-FFF2-40B4-BE49-F238E27FC236}">
              <a16:creationId xmlns:a16="http://schemas.microsoft.com/office/drawing/2014/main" id="{00000000-0008-0000-1500-0000027C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23.xml><?xml version="1.0" encoding="utf-8"?>
<xdr:wsDr xmlns:xdr="http://purl.oclc.org/ooxml/drawingml/spreadsheetDrawing" xmlns:a="http://purl.oclc.org/ooxml/drawingml/main">
  <xdr:twoCellAnchor>
    <xdr:from>
      <xdr:col>15</xdr:col>
      <xdr:colOff>2527300</xdr:colOff>
      <xdr:row>1</xdr:row>
      <xdr:rowOff>12700</xdr:rowOff>
    </xdr:from>
    <xdr:to>
      <xdr:col>16</xdr:col>
      <xdr:colOff>1739900</xdr:colOff>
      <xdr:row>3</xdr:row>
      <xdr:rowOff>25400</xdr:rowOff>
    </xdr:to>
    <xdr:sp macro="" textlink="">
      <xdr:nvSpPr>
        <xdr:cNvPr id="32769" name="Box_Home">
          <a:extLst>
            <a:ext uri="{63B3BB69-23CF-44E3-9099-C40C66FF867C}">
              <a14:compatExt xmlns:a14="http://schemas.microsoft.com/office/drawing/2010/main" spid="_x0000_s32769"/>
            </a:ext>
            <a:ext uri="{FF2B5EF4-FFF2-40B4-BE49-F238E27FC236}">
              <a16:creationId xmlns:a16="http://schemas.microsoft.com/office/drawing/2014/main" id="{00000000-0008-0000-1600-00000180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254000</xdr:colOff>
      <xdr:row>1</xdr:row>
      <xdr:rowOff>12700</xdr:rowOff>
    </xdr:from>
    <xdr:to>
      <xdr:col>15</xdr:col>
      <xdr:colOff>2235200</xdr:colOff>
      <xdr:row>3</xdr:row>
      <xdr:rowOff>38100</xdr:rowOff>
    </xdr:to>
    <xdr:sp macro="" textlink="">
      <xdr:nvSpPr>
        <xdr:cNvPr id="32770" name="DD_PageNav">
          <a:extLst>
            <a:ext uri="{63B3BB69-23CF-44E3-9099-C40C66FF867C}">
              <a14:compatExt xmlns:a14="http://schemas.microsoft.com/office/drawing/2010/main" spid="_x0000_s32770"/>
            </a:ext>
            <a:ext uri="{FF2B5EF4-FFF2-40B4-BE49-F238E27FC236}">
              <a16:creationId xmlns:a16="http://schemas.microsoft.com/office/drawing/2014/main" id="{00000000-0008-0000-1600-0000028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24.xml><?xml version="1.0" encoding="utf-8"?>
<xdr:wsDr xmlns:xdr="http://purl.oclc.org/ooxml/drawingml/spreadsheetDrawing" xmlns:a="http://purl.oclc.org/ooxml/drawingml/main">
  <xdr:twoCellAnchor>
    <xdr:from>
      <xdr:col>15</xdr:col>
      <xdr:colOff>2527300</xdr:colOff>
      <xdr:row>1</xdr:row>
      <xdr:rowOff>25400</xdr:rowOff>
    </xdr:from>
    <xdr:to>
      <xdr:col>16</xdr:col>
      <xdr:colOff>1739900</xdr:colOff>
      <xdr:row>3</xdr:row>
      <xdr:rowOff>50800</xdr:rowOff>
    </xdr:to>
    <xdr:sp macro="" textlink="">
      <xdr:nvSpPr>
        <xdr:cNvPr id="33793" name="Box_Home">
          <a:extLst>
            <a:ext uri="{63B3BB69-23CF-44E3-9099-C40C66FF867C}">
              <a14:compatExt xmlns:a14="http://schemas.microsoft.com/office/drawing/2010/main" spid="_x0000_s33793"/>
            </a:ext>
            <a:ext uri="{FF2B5EF4-FFF2-40B4-BE49-F238E27FC236}">
              <a16:creationId xmlns:a16="http://schemas.microsoft.com/office/drawing/2014/main" id="{00000000-0008-0000-1700-00000184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254000</xdr:colOff>
      <xdr:row>1</xdr:row>
      <xdr:rowOff>25400</xdr:rowOff>
    </xdr:from>
    <xdr:to>
      <xdr:col>15</xdr:col>
      <xdr:colOff>2235200</xdr:colOff>
      <xdr:row>3</xdr:row>
      <xdr:rowOff>76200</xdr:rowOff>
    </xdr:to>
    <xdr:sp macro="" textlink="">
      <xdr:nvSpPr>
        <xdr:cNvPr id="33794" name="DD_PageNav">
          <a:extLst>
            <a:ext uri="{63B3BB69-23CF-44E3-9099-C40C66FF867C}">
              <a14:compatExt xmlns:a14="http://schemas.microsoft.com/office/drawing/2010/main" spid="_x0000_s33794"/>
            </a:ext>
            <a:ext uri="{FF2B5EF4-FFF2-40B4-BE49-F238E27FC236}">
              <a16:creationId xmlns:a16="http://schemas.microsoft.com/office/drawing/2014/main" id="{00000000-0008-0000-1700-0000028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25.xml><?xml version="1.0" encoding="utf-8"?>
<xdr:wsDr xmlns:xdr="http://purl.oclc.org/ooxml/drawingml/spreadsheetDrawing" xmlns:a="http://purl.oclc.org/ooxml/drawingml/main">
  <xdr:twoCellAnchor>
    <xdr:from>
      <xdr:col>15</xdr:col>
      <xdr:colOff>2527300</xdr:colOff>
      <xdr:row>1</xdr:row>
      <xdr:rowOff>12700</xdr:rowOff>
    </xdr:from>
    <xdr:to>
      <xdr:col>16</xdr:col>
      <xdr:colOff>1739900</xdr:colOff>
      <xdr:row>3</xdr:row>
      <xdr:rowOff>25400</xdr:rowOff>
    </xdr:to>
    <xdr:sp macro="" textlink="">
      <xdr:nvSpPr>
        <xdr:cNvPr id="34817" name="Box_Home">
          <a:extLst>
            <a:ext uri="{63B3BB69-23CF-44E3-9099-C40C66FF867C}">
              <a14:compatExt xmlns:a14="http://schemas.microsoft.com/office/drawing/2010/main" spid="_x0000_s34817"/>
            </a:ext>
            <a:ext uri="{FF2B5EF4-FFF2-40B4-BE49-F238E27FC236}">
              <a16:creationId xmlns:a16="http://schemas.microsoft.com/office/drawing/2014/main" id="{00000000-0008-0000-1800-00000188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254000</xdr:colOff>
      <xdr:row>1</xdr:row>
      <xdr:rowOff>12700</xdr:rowOff>
    </xdr:from>
    <xdr:to>
      <xdr:col>15</xdr:col>
      <xdr:colOff>2235200</xdr:colOff>
      <xdr:row>3</xdr:row>
      <xdr:rowOff>38100</xdr:rowOff>
    </xdr:to>
    <xdr:sp macro="" textlink="">
      <xdr:nvSpPr>
        <xdr:cNvPr id="34818" name="DD_PageNav">
          <a:extLst>
            <a:ext uri="{63B3BB69-23CF-44E3-9099-C40C66FF867C}">
              <a14:compatExt xmlns:a14="http://schemas.microsoft.com/office/drawing/2010/main" spid="_x0000_s34818"/>
            </a:ext>
            <a:ext uri="{FF2B5EF4-FFF2-40B4-BE49-F238E27FC236}">
              <a16:creationId xmlns:a16="http://schemas.microsoft.com/office/drawing/2014/main" id="{00000000-0008-0000-1800-00000288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drawings/drawing26.xml><?xml version="1.0" encoding="utf-8"?>
<xdr:wsDr xmlns:xdr="http://purl.oclc.org/ooxml/drawingml/spreadsheetDrawing" xmlns:a="http://purl.oclc.org/ooxml/drawingml/main">
  <xdr:twoCellAnchor>
    <xdr:from>
      <xdr:col>15</xdr:col>
      <xdr:colOff>2527300</xdr:colOff>
      <xdr:row>1</xdr:row>
      <xdr:rowOff>0</xdr:rowOff>
    </xdr:from>
    <xdr:to>
      <xdr:col>16</xdr:col>
      <xdr:colOff>1739900</xdr:colOff>
      <xdr:row>3</xdr:row>
      <xdr:rowOff>25400</xdr:rowOff>
    </xdr:to>
    <xdr:sp macro="" textlink="">
      <xdr:nvSpPr>
        <xdr:cNvPr id="35841" name="Box_Home">
          <a:extLst>
            <a:ext uri="{63B3BB69-23CF-44E3-9099-C40C66FF867C}">
              <a14:compatExt xmlns:a14="http://schemas.microsoft.com/office/drawing/2010/main" spid="_x0000_s35841"/>
            </a:ext>
            <a:ext uri="{FF2B5EF4-FFF2-40B4-BE49-F238E27FC236}">
              <a16:creationId xmlns:a16="http://schemas.microsoft.com/office/drawing/2014/main" id="{00000000-0008-0000-1900-0000018C0000}"/>
            </a:ext>
          </a:extLst>
        </xdr:cNvPr>
        <xdr:cNvSpPr/>
      </xdr:nvSpPr>
      <xdr:spPr bwMode="auto">
        <a:xfrm>
          <a:off x="0" y="0"/>
          <a:ext cx="0" cy="0"/>
        </a:xfrm>
        <a:prstGeom prst="rect">
          <a:avLst/>
        </a:prstGeom>
        <a:noFill/>
        <a:ln w="9525">
          <a:miter lim="800%"/>
          <a:headEnd/>
          <a:tailEnd/>
        </a:ln>
      </xdr:spPr>
      <xdr:txBody>
        <a:bodyPr vertOverflow="clip" wrap="square" lIns="27432" tIns="18288" rIns="27432" bIns="18288" anchor="ctr" upright="1"/>
        <a:lstStyle/>
        <a:p>
          <a:pPr algn="ctr" rtl="0">
            <a:defRPr sz="1000"/>
          </a:pPr>
          <a:r>
            <a:rPr lang="en-GB" sz="900" b="0" i="0" u="none" strike="noStrike" baseline="0%">
              <a:solidFill>
                <a:srgbClr val="000000"/>
              </a:solidFill>
              <a:latin typeface="Arial" pitchFamily="2" charset="0"/>
              <a:cs typeface="Arial" pitchFamily="2" charset="0"/>
            </a:rPr>
            <a:t>Return to the Home screen</a:t>
          </a:r>
        </a:p>
      </xdr:txBody>
    </xdr:sp>
    <xdr:clientData fLocksWithSheet="0" fPrintsWithSheet="0"/>
  </xdr:twoCellAnchor>
  <xdr:twoCellAnchor editAs="oneCell">
    <xdr:from>
      <xdr:col>15</xdr:col>
      <xdr:colOff>254000</xdr:colOff>
      <xdr:row>0</xdr:row>
      <xdr:rowOff>177800</xdr:rowOff>
    </xdr:from>
    <xdr:to>
      <xdr:col>15</xdr:col>
      <xdr:colOff>2235200</xdr:colOff>
      <xdr:row>3</xdr:row>
      <xdr:rowOff>25400</xdr:rowOff>
    </xdr:to>
    <xdr:sp macro="" textlink="">
      <xdr:nvSpPr>
        <xdr:cNvPr id="35842" name="DD_PageNav">
          <a:extLst>
            <a:ext uri="{63B3BB69-23CF-44E3-9099-C40C66FF867C}">
              <a14:compatExt xmlns:a14="http://schemas.microsoft.com/office/drawing/2010/main" spid="_x0000_s35842"/>
            </a:ext>
            <a:ext uri="{FF2B5EF4-FFF2-40B4-BE49-F238E27FC236}">
              <a16:creationId xmlns:a16="http://schemas.microsoft.com/office/drawing/2014/main" id="{00000000-0008-0000-1900-0000028C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fLocksWithSheet="0"/>
  </xdr:twoCellAnchor>
</xdr:wsDr>
</file>

<file path=xl/theme/theme1.xml><?xml version="1.0" encoding="utf-8"?>
<a:theme xmlns:a="http://purl.oclc.org/ooxml/drawingml/main" name="Office Theme">
  <a:themeElements>
    <a:clrScheme name="CommonwealthOc">
      <a:dk1>
        <a:sysClr val="windowText" lastClr="000000"/>
      </a:dk1>
      <a:lt1>
        <a:sysClr val="window" lastClr="FFFFFF"/>
      </a:lt1>
      <a:dk2>
        <a:srgbClr val="44546A"/>
      </a:dk2>
      <a:lt2>
        <a:srgbClr val="E7E6E6"/>
      </a:lt2>
      <a:accent1>
        <a:srgbClr val="009B9B"/>
      </a:accent1>
      <a:accent2>
        <a:srgbClr val="BFE6E6"/>
      </a:accent2>
      <a:accent3>
        <a:srgbClr val="37377D"/>
      </a:accent3>
      <a:accent4>
        <a:srgbClr val="69699E"/>
      </a:accent4>
      <a:accent5>
        <a:srgbClr val="9B9BBE"/>
      </a:accent5>
      <a:accent6>
        <a:srgbClr val="CDCDDF"/>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purl.oclc.org/ooxml/officeDocument/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2" Type="http://purl.oclc.org/ooxml/officeDocument/relationships/printerSettings" Target="../printerSettings/printerSettings1.bin"/><Relationship Id="rId1" Type="http://purl.oclc.org/ooxml/officeDocument/relationships/hyperlink" Target="https://thecommonwealth.org/economic-costs-violence-women-girls"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purl.oclc.org/ooxml/officeDocument/relationships/drawing" Target="../drawings/drawing2.xml"/><Relationship Id="rId1" Type="http://purl.oclc.org/ooxml/officeDocument/relationships/printerSettings" Target="../printerSettings/printerSettings2.bin"/><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purl.oclc.org/ooxml/officeDocument/relationships/drawing" Target="../drawings/drawing3.xml"/><Relationship Id="rId1" Type="http://purl.oclc.org/ooxml/officeDocument/relationships/printerSettings" Target="../printerSettings/printerSettings3.bin"/><Relationship Id="rId5" Type="http://schemas.openxmlformats.org/officeDocument/2006/relationships/ctrlProp" Target="../ctrlProps/ctrlProp14.xml"/><Relationship Id="rId4" Type="http://schemas.openxmlformats.org/officeDocument/2006/relationships/ctrlProp" Target="../ctrlProps/ctrlProp1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purl.oclc.org/ooxml/officeDocument/relationships/drawing" Target="../drawings/drawing4.xml"/><Relationship Id="rId1" Type="http://purl.oclc.org/ooxml/officeDocument/relationships/printerSettings" Target="../printerSettings/printerSettings4.bin"/><Relationship Id="rId5" Type="http://schemas.openxmlformats.org/officeDocument/2006/relationships/ctrlProp" Target="../ctrlProps/ctrlProp16.xml"/><Relationship Id="rId4" Type="http://schemas.openxmlformats.org/officeDocument/2006/relationships/ctrlProp" Target="../ctrlProps/ctrlProp15.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purl.oclc.org/ooxml/officeDocument/relationships/drawing" Target="../drawings/drawing5.xml"/><Relationship Id="rId1" Type="http://purl.oclc.org/ooxml/officeDocument/relationships/printerSettings" Target="../printerSettings/printerSettings5.bin"/><Relationship Id="rId5" Type="http://schemas.openxmlformats.org/officeDocument/2006/relationships/ctrlProp" Target="../ctrlProps/ctrlProp18.xml"/><Relationship Id="rId4" Type="http://schemas.openxmlformats.org/officeDocument/2006/relationships/ctrlProp" Target="../ctrlProps/ctrlProp17.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purl.oclc.org/ooxml/officeDocument/relationships/drawing" Target="../drawings/drawing6.xml"/><Relationship Id="rId1" Type="http://purl.oclc.org/ooxml/officeDocument/relationships/printerSettings" Target="../printerSettings/printerSettings6.bin"/><Relationship Id="rId5" Type="http://schemas.openxmlformats.org/officeDocument/2006/relationships/ctrlProp" Target="../ctrlProps/ctrlProp20.xml"/><Relationship Id="rId4" Type="http://schemas.openxmlformats.org/officeDocument/2006/relationships/ctrlProp" Target="../ctrlProps/ctrlProp19.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25.xml"/><Relationship Id="rId3" Type="http://schemas.openxmlformats.org/officeDocument/2006/relationships/vmlDrawing" Target="../drawings/vmlDrawing7.vml"/><Relationship Id="rId7" Type="http://schemas.openxmlformats.org/officeDocument/2006/relationships/ctrlProp" Target="../ctrlProps/ctrlProp24.xml"/><Relationship Id="rId2" Type="http://purl.oclc.org/ooxml/officeDocument/relationships/drawing" Target="../drawings/drawing7.xml"/><Relationship Id="rId1" Type="http://purl.oclc.org/ooxml/officeDocument/relationships/printerSettings" Target="../printerSettings/printerSettings7.bin"/><Relationship Id="rId6" Type="http://schemas.openxmlformats.org/officeDocument/2006/relationships/ctrlProp" Target="../ctrlProps/ctrlProp23.xml"/><Relationship Id="rId5" Type="http://schemas.openxmlformats.org/officeDocument/2006/relationships/ctrlProp" Target="../ctrlProps/ctrlProp22.xml"/><Relationship Id="rId4" Type="http://schemas.openxmlformats.org/officeDocument/2006/relationships/ctrlProp" Target="../ctrlProps/ctrlProp21.xml"/><Relationship Id="rId9" Type="http://schemas.openxmlformats.org/officeDocument/2006/relationships/ctrlProp" Target="../ctrlProps/ctrlProp2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purl.oclc.org/ooxml/officeDocument/relationships/drawing" Target="../drawings/drawing8.xml"/><Relationship Id="rId1" Type="http://purl.oclc.org/ooxml/officeDocument/relationships/printerSettings" Target="../printerSettings/printerSettings8.bin"/><Relationship Id="rId5" Type="http://schemas.openxmlformats.org/officeDocument/2006/relationships/ctrlProp" Target="../ctrlProps/ctrlProp28.xml"/><Relationship Id="rId4" Type="http://schemas.openxmlformats.org/officeDocument/2006/relationships/ctrlProp" Target="../ctrlProps/ctrlProp2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purl.oclc.org/ooxml/officeDocument/relationships/drawing" Target="../drawings/drawing9.xml"/><Relationship Id="rId1" Type="http://purl.oclc.org/ooxml/officeDocument/relationships/printerSettings" Target="../printerSettings/printerSettings9.bin"/><Relationship Id="rId5" Type="http://schemas.openxmlformats.org/officeDocument/2006/relationships/ctrlProp" Target="../ctrlProps/ctrlProp30.xml"/><Relationship Id="rId4" Type="http://schemas.openxmlformats.org/officeDocument/2006/relationships/ctrlProp" Target="../ctrlProps/ctrlProp29.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purl.oclc.org/ooxml/officeDocument/relationships/drawing" Target="../drawings/drawing10.xml"/><Relationship Id="rId1" Type="http://purl.oclc.org/ooxml/officeDocument/relationships/printerSettings" Target="../printerSettings/printerSettings10.bin"/><Relationship Id="rId6" Type="http://schemas.openxmlformats.org/officeDocument/2006/relationships/ctrlProp" Target="../ctrlProps/ctrlProp33.xml"/><Relationship Id="rId5" Type="http://schemas.openxmlformats.org/officeDocument/2006/relationships/ctrlProp" Target="../ctrlProps/ctrlProp32.xml"/><Relationship Id="rId4" Type="http://schemas.openxmlformats.org/officeDocument/2006/relationships/ctrlProp" Target="../ctrlProps/ctrlProp31.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purl.oclc.org/ooxml/officeDocument/relationships/drawing" Target="../drawings/drawing11.xml"/><Relationship Id="rId1" Type="http://purl.oclc.org/ooxml/officeDocument/relationships/printerSettings" Target="../printerSettings/printerSettings11.bin"/><Relationship Id="rId5" Type="http://schemas.openxmlformats.org/officeDocument/2006/relationships/ctrlProp" Target="../ctrlProps/ctrlProp35.xml"/><Relationship Id="rId4" Type="http://schemas.openxmlformats.org/officeDocument/2006/relationships/ctrlProp" Target="../ctrlProps/ctrlProp34.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purl.oclc.org/ooxml/officeDocument/relationships/drawing" Target="../drawings/drawing12.xml"/><Relationship Id="rId1" Type="http://purl.oclc.org/ooxml/officeDocument/relationships/printerSettings" Target="../printerSettings/printerSettings12.bin"/><Relationship Id="rId5" Type="http://schemas.openxmlformats.org/officeDocument/2006/relationships/ctrlProp" Target="../ctrlProps/ctrlProp37.xml"/><Relationship Id="rId4" Type="http://schemas.openxmlformats.org/officeDocument/2006/relationships/ctrlProp" Target="../ctrlProps/ctrlProp36.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purl.oclc.org/ooxml/officeDocument/relationships/drawing" Target="../drawings/drawing13.xml"/><Relationship Id="rId1" Type="http://purl.oclc.org/ooxml/officeDocument/relationships/printerSettings" Target="../printerSettings/printerSettings13.bin"/><Relationship Id="rId5" Type="http://schemas.openxmlformats.org/officeDocument/2006/relationships/ctrlProp" Target="../ctrlProps/ctrlProp39.xml"/><Relationship Id="rId4" Type="http://schemas.openxmlformats.org/officeDocument/2006/relationships/ctrlProp" Target="../ctrlProps/ctrlProp38.xml"/></Relationships>
</file>

<file path=xl/worksheets/_rels/sheet14.xml.rels><?xml version="1.0" encoding="UTF-8" standalone="yes"?>
<Relationships xmlns="http://schemas.openxmlformats.org/package/2006/relationships"><Relationship Id="rId2" Type="http://purl.oclc.org/ooxml/officeDocument/relationships/drawing" Target="../drawings/drawing14.xml"/><Relationship Id="rId1" Type="http://purl.oclc.org/ooxml/officeDocument/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4.vml"/><Relationship Id="rId2" Type="http://purl.oclc.org/ooxml/officeDocument/relationships/drawing" Target="../drawings/drawing15.xml"/><Relationship Id="rId1" Type="http://purl.oclc.org/ooxml/officeDocument/relationships/printerSettings" Target="../printerSettings/printerSettings15.bin"/><Relationship Id="rId5" Type="http://schemas.openxmlformats.org/officeDocument/2006/relationships/ctrlProp" Target="../ctrlProps/ctrlProp41.xml"/><Relationship Id="rId4" Type="http://schemas.openxmlformats.org/officeDocument/2006/relationships/ctrlProp" Target="../ctrlProps/ctrlProp40.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5.vml"/><Relationship Id="rId2" Type="http://purl.oclc.org/ooxml/officeDocument/relationships/drawing" Target="../drawings/drawing16.xml"/><Relationship Id="rId1" Type="http://purl.oclc.org/ooxml/officeDocument/relationships/printerSettings" Target="../printerSettings/printerSettings16.bin"/><Relationship Id="rId5" Type="http://schemas.openxmlformats.org/officeDocument/2006/relationships/ctrlProp" Target="../ctrlProps/ctrlProp43.xml"/><Relationship Id="rId4" Type="http://schemas.openxmlformats.org/officeDocument/2006/relationships/ctrlProp" Target="../ctrlProps/ctrlProp42.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6.vml"/><Relationship Id="rId2" Type="http://purl.oclc.org/ooxml/officeDocument/relationships/drawing" Target="../drawings/drawing17.xml"/><Relationship Id="rId1" Type="http://purl.oclc.org/ooxml/officeDocument/relationships/printerSettings" Target="../printerSettings/printerSettings17.bin"/><Relationship Id="rId5" Type="http://schemas.openxmlformats.org/officeDocument/2006/relationships/ctrlProp" Target="../ctrlProps/ctrlProp45.xml"/><Relationship Id="rId4" Type="http://schemas.openxmlformats.org/officeDocument/2006/relationships/ctrlProp" Target="../ctrlProps/ctrlProp44.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7.vml"/><Relationship Id="rId2" Type="http://purl.oclc.org/ooxml/officeDocument/relationships/drawing" Target="../drawings/drawing18.xml"/><Relationship Id="rId1" Type="http://purl.oclc.org/ooxml/officeDocument/relationships/printerSettings" Target="../printerSettings/printerSettings18.bin"/><Relationship Id="rId5" Type="http://schemas.openxmlformats.org/officeDocument/2006/relationships/ctrlProp" Target="../ctrlProps/ctrlProp47.xml"/><Relationship Id="rId4" Type="http://schemas.openxmlformats.org/officeDocument/2006/relationships/ctrlProp" Target="../ctrlProps/ctrlProp46.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8.vml"/><Relationship Id="rId2" Type="http://purl.oclc.org/ooxml/officeDocument/relationships/drawing" Target="../drawings/drawing19.xml"/><Relationship Id="rId1" Type="http://purl.oclc.org/ooxml/officeDocument/relationships/printerSettings" Target="../printerSettings/printerSettings19.bin"/><Relationship Id="rId5" Type="http://schemas.openxmlformats.org/officeDocument/2006/relationships/ctrlProp" Target="../ctrlProps/ctrlProp49.xml"/><Relationship Id="rId4" Type="http://schemas.openxmlformats.org/officeDocument/2006/relationships/ctrlProp" Target="../ctrlProps/ctrlProp48.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19.vml"/><Relationship Id="rId2" Type="http://purl.oclc.org/ooxml/officeDocument/relationships/drawing" Target="../drawings/drawing20.xml"/><Relationship Id="rId1" Type="http://purl.oclc.org/ooxml/officeDocument/relationships/printerSettings" Target="../printerSettings/printerSettings20.bin"/><Relationship Id="rId5" Type="http://schemas.openxmlformats.org/officeDocument/2006/relationships/ctrlProp" Target="../ctrlProps/ctrlProp51.xml"/><Relationship Id="rId4" Type="http://schemas.openxmlformats.org/officeDocument/2006/relationships/ctrlProp" Target="../ctrlProps/ctrlProp50.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0.vml"/><Relationship Id="rId2" Type="http://purl.oclc.org/ooxml/officeDocument/relationships/drawing" Target="../drawings/drawing21.xml"/><Relationship Id="rId1" Type="http://purl.oclc.org/ooxml/officeDocument/relationships/printerSettings" Target="../printerSettings/printerSettings21.bin"/><Relationship Id="rId5" Type="http://schemas.openxmlformats.org/officeDocument/2006/relationships/ctrlProp" Target="../ctrlProps/ctrlProp53.xml"/><Relationship Id="rId4" Type="http://schemas.openxmlformats.org/officeDocument/2006/relationships/ctrlProp" Target="../ctrlProps/ctrlProp52.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1.vml"/><Relationship Id="rId2" Type="http://purl.oclc.org/ooxml/officeDocument/relationships/drawing" Target="../drawings/drawing22.xml"/><Relationship Id="rId1" Type="http://purl.oclc.org/ooxml/officeDocument/relationships/printerSettings" Target="../printerSettings/printerSettings22.bin"/><Relationship Id="rId5" Type="http://schemas.openxmlformats.org/officeDocument/2006/relationships/ctrlProp" Target="../ctrlProps/ctrlProp55.xml"/><Relationship Id="rId4" Type="http://schemas.openxmlformats.org/officeDocument/2006/relationships/ctrlProp" Target="../ctrlProps/ctrlProp54.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2.vml"/><Relationship Id="rId2" Type="http://purl.oclc.org/ooxml/officeDocument/relationships/drawing" Target="../drawings/drawing23.xml"/><Relationship Id="rId1" Type="http://purl.oclc.org/ooxml/officeDocument/relationships/printerSettings" Target="../printerSettings/printerSettings23.bin"/><Relationship Id="rId5" Type="http://schemas.openxmlformats.org/officeDocument/2006/relationships/ctrlProp" Target="../ctrlProps/ctrlProp57.xml"/><Relationship Id="rId4" Type="http://schemas.openxmlformats.org/officeDocument/2006/relationships/ctrlProp" Target="../ctrlProps/ctrlProp56.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3.vml"/><Relationship Id="rId2" Type="http://purl.oclc.org/ooxml/officeDocument/relationships/drawing" Target="../drawings/drawing24.xml"/><Relationship Id="rId1" Type="http://purl.oclc.org/ooxml/officeDocument/relationships/printerSettings" Target="../printerSettings/printerSettings24.bin"/><Relationship Id="rId5" Type="http://schemas.openxmlformats.org/officeDocument/2006/relationships/ctrlProp" Target="../ctrlProps/ctrlProp59.xml"/><Relationship Id="rId4" Type="http://schemas.openxmlformats.org/officeDocument/2006/relationships/ctrlProp" Target="../ctrlProps/ctrlProp58.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4.vml"/><Relationship Id="rId2" Type="http://purl.oclc.org/ooxml/officeDocument/relationships/drawing" Target="../drawings/drawing25.xml"/><Relationship Id="rId1" Type="http://purl.oclc.org/ooxml/officeDocument/relationships/printerSettings" Target="../printerSettings/printerSettings25.bin"/><Relationship Id="rId5" Type="http://schemas.openxmlformats.org/officeDocument/2006/relationships/ctrlProp" Target="../ctrlProps/ctrlProp61.xml"/><Relationship Id="rId4" Type="http://schemas.openxmlformats.org/officeDocument/2006/relationships/ctrlProp" Target="../ctrlProps/ctrlProp60.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5.vml"/><Relationship Id="rId2" Type="http://purl.oclc.org/ooxml/officeDocument/relationships/drawing" Target="../drawings/drawing26.xml"/><Relationship Id="rId1" Type="http://purl.oclc.org/ooxml/officeDocument/relationships/printerSettings" Target="../printerSettings/printerSettings26.bin"/><Relationship Id="rId5" Type="http://schemas.openxmlformats.org/officeDocument/2006/relationships/ctrlProp" Target="../ctrlProps/ctrlProp63.xml"/><Relationship Id="rId4" Type="http://schemas.openxmlformats.org/officeDocument/2006/relationships/ctrlProp" Target="../ctrlProps/ctrlProp62.xml"/></Relationships>
</file>

<file path=xl/worksheets/_rels/sheet27.xml.rels><?xml version="1.0" encoding="UTF-8" standalone="yes"?>
<Relationships xmlns="http://schemas.openxmlformats.org/package/2006/relationships"><Relationship Id="rId1" Type="http://purl.oclc.org/ooxml/officeDocument/relationships/printerSettings" Target="../printerSettings/printerSettings27.bin"/></Relationships>
</file>

<file path=xl/worksheets/sheet1.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0144A-27F2-4357-A602-55714E048F44}">
  <sheetPr codeName="Sheet1">
    <tabColor rgb="FF37377D"/>
  </sheetPr>
  <dimension ref="C6:T30"/>
  <sheetViews>
    <sheetView showGridLines="0" tabSelected="1" zoomScale="80" zoomScaleNormal="80" workbookViewId="0">
      <selection activeCell="S8" sqref="S8"/>
    </sheetView>
  </sheetViews>
  <sheetFormatPr baseColWidth="10" defaultColWidth="8.83203125" defaultRowHeight="15"/>
  <cols>
    <col min="1" max="3" width="2.6640625" customWidth="1"/>
  </cols>
  <sheetData>
    <row r="6" spans="3:20">
      <c r="D6" s="87" t="s">
        <v>226</v>
      </c>
    </row>
    <row r="7" spans="3:20" ht="4.25" customHeight="1">
      <c r="D7" s="48"/>
    </row>
    <row r="8" spans="3:20" ht="36" customHeight="1">
      <c r="D8" s="134" t="s">
        <v>347</v>
      </c>
      <c r="E8" s="134"/>
      <c r="F8" s="134"/>
      <c r="G8" s="134"/>
      <c r="H8" s="134"/>
      <c r="I8" s="134"/>
      <c r="J8" s="134"/>
      <c r="K8" s="134"/>
      <c r="L8" s="134"/>
      <c r="M8" s="134"/>
      <c r="N8" s="134"/>
      <c r="O8" s="134"/>
      <c r="P8" s="134"/>
      <c r="Q8" s="134"/>
      <c r="R8" s="134"/>
    </row>
    <row r="9" spans="3:20" ht="22.25" customHeight="1">
      <c r="D9" s="130" t="s">
        <v>348</v>
      </c>
    </row>
    <row r="10" spans="3:20" ht="56" customHeight="1">
      <c r="D10" s="134" t="s">
        <v>314</v>
      </c>
      <c r="E10" s="134"/>
      <c r="F10" s="134"/>
      <c r="G10" s="134"/>
      <c r="H10" s="134"/>
      <c r="I10" s="134"/>
      <c r="J10" s="134"/>
      <c r="K10" s="134"/>
      <c r="L10" s="134"/>
      <c r="M10" s="134"/>
      <c r="N10" s="134"/>
      <c r="O10" s="134"/>
      <c r="P10" s="134"/>
      <c r="Q10" s="134"/>
      <c r="R10" s="134"/>
      <c r="T10" s="2"/>
    </row>
    <row r="11" spans="3:20">
      <c r="D11" s="87"/>
      <c r="T11" s="2"/>
    </row>
    <row r="12" spans="3:20" s="1" customFormat="1" ht="10.25" customHeight="1">
      <c r="C12" s="6"/>
      <c r="D12" s="7"/>
      <c r="E12" s="7"/>
      <c r="F12" s="7"/>
      <c r="G12" s="7"/>
      <c r="H12" s="7"/>
      <c r="I12" s="7"/>
      <c r="J12" s="7"/>
      <c r="K12" s="7"/>
      <c r="L12" s="7"/>
      <c r="M12" s="7"/>
      <c r="N12" s="7"/>
      <c r="O12" s="7"/>
      <c r="P12" s="7"/>
      <c r="Q12" s="7"/>
      <c r="R12" s="8"/>
    </row>
    <row r="13" spans="3:20" s="1" customFormat="1">
      <c r="C13" s="9"/>
      <c r="D13" s="15" t="s">
        <v>0</v>
      </c>
      <c r="E13" s="10"/>
      <c r="F13" s="10"/>
      <c r="G13" s="10"/>
      <c r="H13" s="10"/>
      <c r="I13" s="10"/>
      <c r="J13" s="10"/>
      <c r="K13" s="10"/>
      <c r="L13" s="10"/>
      <c r="M13" s="10"/>
      <c r="N13" s="10"/>
      <c r="O13" s="10"/>
      <c r="P13" s="10"/>
      <c r="Q13" s="10"/>
      <c r="R13" s="11"/>
    </row>
    <row r="14" spans="3:20" s="1" customFormat="1" ht="16" thickBot="1">
      <c r="C14" s="9"/>
      <c r="D14" s="131" t="s">
        <v>130</v>
      </c>
      <c r="E14" s="131"/>
      <c r="F14" s="131"/>
      <c r="G14" s="131"/>
      <c r="H14" s="131"/>
      <c r="I14" s="131"/>
      <c r="J14" s="131"/>
      <c r="K14" s="10"/>
      <c r="L14" s="132" t="s">
        <v>2</v>
      </c>
      <c r="M14" s="132"/>
      <c r="N14" s="132"/>
      <c r="O14" s="132"/>
      <c r="P14" s="132"/>
      <c r="Q14" s="132"/>
      <c r="R14" s="11"/>
    </row>
    <row r="15" spans="3:20" s="1" customFormat="1" ht="16" thickTop="1">
      <c r="C15" s="9"/>
      <c r="D15" s="10"/>
      <c r="E15" s="10"/>
      <c r="F15" s="10"/>
      <c r="G15" s="10"/>
      <c r="H15" s="10"/>
      <c r="I15" s="10"/>
      <c r="J15" s="10"/>
      <c r="K15" s="10"/>
      <c r="L15" s="10"/>
      <c r="M15" s="10"/>
      <c r="N15" s="10"/>
      <c r="O15" s="10"/>
      <c r="P15" s="10"/>
      <c r="Q15" s="10"/>
      <c r="R15" s="11"/>
    </row>
    <row r="16" spans="3:20" s="1" customFormat="1">
      <c r="C16" s="9"/>
      <c r="D16" s="10"/>
      <c r="E16" s="10"/>
      <c r="F16" s="10"/>
      <c r="G16" s="10"/>
      <c r="H16" s="10"/>
      <c r="I16" s="10"/>
      <c r="J16" s="10"/>
      <c r="K16" s="10"/>
      <c r="L16" s="10"/>
      <c r="M16" s="10"/>
      <c r="N16" s="10"/>
      <c r="O16" s="10"/>
      <c r="P16" s="10"/>
      <c r="Q16" s="10"/>
      <c r="R16" s="11"/>
    </row>
    <row r="17" spans="3:18" s="1" customFormat="1">
      <c r="C17" s="9"/>
      <c r="D17" s="10"/>
      <c r="E17" s="10"/>
      <c r="F17" s="10"/>
      <c r="G17" s="10"/>
      <c r="H17" s="10"/>
      <c r="I17" s="10"/>
      <c r="J17" s="10"/>
      <c r="K17" s="10"/>
      <c r="L17" s="10"/>
      <c r="M17" s="10"/>
      <c r="N17" s="10"/>
      <c r="O17" s="10"/>
      <c r="P17" s="10"/>
      <c r="Q17" s="10"/>
      <c r="R17" s="11"/>
    </row>
    <row r="18" spans="3:18" s="1" customFormat="1">
      <c r="C18" s="9"/>
      <c r="D18" s="10"/>
      <c r="E18" s="10"/>
      <c r="F18" s="10"/>
      <c r="G18" s="10"/>
      <c r="H18" s="10"/>
      <c r="I18" s="10"/>
      <c r="J18" s="10"/>
      <c r="K18" s="10"/>
      <c r="L18" s="10"/>
      <c r="M18" s="10"/>
      <c r="N18" s="10"/>
      <c r="O18" s="10"/>
      <c r="P18" s="10"/>
      <c r="Q18" s="10"/>
      <c r="R18" s="11"/>
    </row>
    <row r="19" spans="3:18" s="1" customFormat="1">
      <c r="C19" s="9"/>
      <c r="D19" s="10"/>
      <c r="E19" s="10"/>
      <c r="F19" s="10"/>
      <c r="G19" s="10"/>
      <c r="H19" s="10"/>
      <c r="I19" s="10"/>
      <c r="J19" s="10"/>
      <c r="K19" s="10"/>
      <c r="L19" s="10"/>
      <c r="M19" s="10"/>
      <c r="N19" s="10"/>
      <c r="O19" s="10"/>
      <c r="P19" s="10"/>
      <c r="Q19" s="10"/>
      <c r="R19" s="11"/>
    </row>
    <row r="20" spans="3:18" s="1" customFormat="1" ht="17" hidden="1" customHeight="1">
      <c r="C20" s="9"/>
      <c r="D20" s="10"/>
      <c r="E20" s="10"/>
      <c r="F20" s="10"/>
      <c r="G20" s="10"/>
      <c r="H20" s="10"/>
      <c r="I20" s="10"/>
      <c r="J20" s="10"/>
      <c r="K20" s="10"/>
      <c r="L20" s="10"/>
      <c r="M20" s="10"/>
      <c r="N20" s="10"/>
      <c r="O20" s="10"/>
      <c r="P20" s="10"/>
      <c r="Q20" s="10"/>
      <c r="R20" s="11"/>
    </row>
    <row r="21" spans="3:18" s="1" customFormat="1" hidden="1">
      <c r="C21" s="9"/>
      <c r="D21" s="10"/>
      <c r="E21" s="10"/>
      <c r="F21" s="10"/>
      <c r="G21" s="10"/>
      <c r="H21" s="10"/>
      <c r="I21" s="10"/>
      <c r="J21" s="10"/>
      <c r="K21" s="10"/>
      <c r="L21" s="10"/>
      <c r="M21" s="10"/>
      <c r="N21" s="10"/>
      <c r="O21" s="10"/>
      <c r="P21" s="10"/>
      <c r="Q21" s="10"/>
      <c r="R21" s="11"/>
    </row>
    <row r="22" spans="3:18" s="1" customFormat="1">
      <c r="C22" s="9"/>
      <c r="D22" s="10"/>
      <c r="E22" s="10"/>
      <c r="F22" s="10"/>
      <c r="G22" s="10"/>
      <c r="H22" s="10"/>
      <c r="I22" s="10"/>
      <c r="J22" s="10"/>
      <c r="K22" s="10"/>
      <c r="L22" s="10"/>
      <c r="M22" s="10"/>
      <c r="N22" s="10"/>
      <c r="O22" s="10"/>
      <c r="P22" s="10"/>
      <c r="Q22" s="10"/>
      <c r="R22" s="11"/>
    </row>
    <row r="23" spans="3:18" s="1" customFormat="1" ht="16" thickBot="1">
      <c r="C23" s="9"/>
      <c r="D23" s="131" t="s">
        <v>1</v>
      </c>
      <c r="E23" s="131"/>
      <c r="F23" s="131"/>
      <c r="G23" s="131"/>
      <c r="H23" s="131"/>
      <c r="I23" s="131"/>
      <c r="J23" s="131"/>
      <c r="K23" s="10"/>
      <c r="L23" s="10"/>
      <c r="M23" s="10"/>
      <c r="N23" s="10"/>
      <c r="O23" s="10"/>
      <c r="P23" s="10"/>
      <c r="Q23" s="10"/>
      <c r="R23" s="11"/>
    </row>
    <row r="24" spans="3:18" s="1" customFormat="1" ht="16" thickTop="1">
      <c r="C24" s="9"/>
      <c r="D24" s="10"/>
      <c r="E24" s="10"/>
      <c r="F24" s="10"/>
      <c r="G24" s="10"/>
      <c r="H24" s="10"/>
      <c r="I24" s="10"/>
      <c r="J24" s="10"/>
      <c r="K24" s="10"/>
      <c r="L24" s="10"/>
      <c r="M24" s="10"/>
      <c r="N24" s="10"/>
      <c r="O24" s="10"/>
      <c r="P24" s="10"/>
      <c r="Q24" s="10"/>
      <c r="R24" s="11"/>
    </row>
    <row r="25" spans="3:18" s="1" customFormat="1">
      <c r="C25" s="9"/>
      <c r="D25" s="10"/>
      <c r="E25" s="10"/>
      <c r="F25" s="10"/>
      <c r="G25" s="10"/>
      <c r="H25" s="10"/>
      <c r="I25" s="10"/>
      <c r="J25" s="10"/>
      <c r="K25" s="10"/>
      <c r="L25" s="10"/>
      <c r="M25" s="10"/>
      <c r="N25" s="10"/>
      <c r="O25" s="10"/>
      <c r="P25" s="10"/>
      <c r="Q25" s="10"/>
      <c r="R25" s="11"/>
    </row>
    <row r="26" spans="3:18" s="1" customFormat="1">
      <c r="C26" s="9"/>
      <c r="D26" s="10"/>
      <c r="E26" s="10"/>
      <c r="F26" s="10"/>
      <c r="G26" s="10"/>
      <c r="H26" s="10"/>
      <c r="I26" s="10"/>
      <c r="J26" s="10"/>
      <c r="K26" s="10"/>
      <c r="L26" s="10"/>
      <c r="M26" s="10"/>
      <c r="N26" s="10"/>
      <c r="O26" s="10"/>
      <c r="P26" s="10"/>
      <c r="Q26" s="10"/>
      <c r="R26" s="11"/>
    </row>
    <row r="27" spans="3:18" s="1" customFormat="1">
      <c r="C27" s="9"/>
      <c r="D27" s="10"/>
      <c r="E27" s="10"/>
      <c r="F27" s="10"/>
      <c r="G27" s="10"/>
      <c r="H27" s="10"/>
      <c r="I27" s="10"/>
      <c r="J27" s="10"/>
      <c r="K27" s="10"/>
      <c r="L27" s="10"/>
      <c r="M27" s="10"/>
      <c r="N27" s="10"/>
      <c r="O27" s="10"/>
      <c r="P27" s="10"/>
      <c r="Q27" s="10"/>
      <c r="R27" s="11"/>
    </row>
    <row r="28" spans="3:18" s="1" customFormat="1" ht="54.75" customHeight="1">
      <c r="C28" s="9"/>
      <c r="D28" s="133" t="s">
        <v>227</v>
      </c>
      <c r="E28" s="133"/>
      <c r="F28" s="133"/>
      <c r="G28" s="133"/>
      <c r="H28" s="133"/>
      <c r="I28" s="133"/>
      <c r="J28" s="10"/>
      <c r="K28" s="10"/>
      <c r="L28" s="10"/>
      <c r="M28" s="10"/>
      <c r="N28" s="10"/>
      <c r="O28" s="10"/>
      <c r="P28" s="10"/>
      <c r="Q28" s="10"/>
      <c r="R28" s="11"/>
    </row>
    <row r="29" spans="3:18" s="1" customFormat="1">
      <c r="C29" s="9"/>
      <c r="D29" s="10"/>
      <c r="E29" s="10"/>
      <c r="F29" s="10"/>
      <c r="G29" s="10"/>
      <c r="H29" s="10"/>
      <c r="I29" s="10"/>
      <c r="J29" s="10"/>
      <c r="K29" s="10"/>
      <c r="L29" s="10"/>
      <c r="M29" s="10"/>
      <c r="N29" s="10"/>
      <c r="O29" s="10"/>
      <c r="P29" s="10"/>
      <c r="Q29" s="10"/>
      <c r="R29" s="11"/>
    </row>
    <row r="30" spans="3:18" s="1" customFormat="1">
      <c r="C30" s="12"/>
      <c r="D30" s="13"/>
      <c r="E30" s="13"/>
      <c r="F30" s="13"/>
      <c r="G30" s="13"/>
      <c r="H30" s="13"/>
      <c r="I30" s="13"/>
      <c r="J30" s="13"/>
      <c r="K30" s="13"/>
      <c r="L30" s="13"/>
      <c r="M30" s="13"/>
      <c r="N30" s="13"/>
      <c r="O30" s="13"/>
      <c r="P30" s="13"/>
      <c r="Q30" s="13"/>
      <c r="R30" s="14"/>
    </row>
  </sheetData>
  <sheetProtection algorithmName="SHA-512" hashValue="IbfhKOmj9MRNrjdPRTKz3lTADvJIyNCn6j2BHmqSWkIs69c6BtTg2iq++jhNgTsioUlwyiIGCoJNjg47ksOA/g==" saltValue="kOCNiORyY63gtauFeNk/EA==" spinCount="100000" sheet="1" objects="1" scenarios="1"/>
  <mergeCells count="6">
    <mergeCell ref="D14:J14"/>
    <mergeCell ref="L14:Q14"/>
    <mergeCell ref="D23:J23"/>
    <mergeCell ref="D28:I28"/>
    <mergeCell ref="D8:R8"/>
    <mergeCell ref="D10:R10"/>
  </mergeCells>
  <hyperlinks>
    <hyperlink ref="D9" r:id="rId1" xr:uid="{4E387733-862D-4845-8527-946C75D0A784}"/>
  </hyperlinks>
  <pageMargins left="0.7" right="0.7" top="0.75" bottom="0.75" header="0.3" footer="0.3"/>
  <pageSetup paperSize="9" orientation="portrait" horizontalDpi="4294967293" verticalDpi="4294967293" r:id="rId2"/>
  <drawing r:id="rId3"/>
  <mc:AlternateContent xmlns:mc="http://schemas.openxmlformats.org/markup-compatibility/2006">
    <mc:Choice Requires="v">
      <legacyDrawing r:id="rId4"/>
    </mc:Choice>
  </mc:AlternateContent>
  <controls>
    <control shapeId="1025" r:id="rId5" name="GoTo_ScenarioApplication">
      <controlPr locked="0" defaultSize="0" print="0" autoFill="0" autoPict="0" macro="[0]!GoToDetailedSummary_Click">
        <anchor moveWithCells="1" sizeWithCells="1">
          <from>
            <xdr:col>11</xdr:col>
            <xdr:colOff>0</xdr:colOff>
            <xdr:row>16</xdr:row>
            <xdr:rowOff>177800</xdr:rowOff>
          </from>
          <to>
            <xdr:col>14</xdr:col>
            <xdr:colOff>38100</xdr:colOff>
            <xdr:row>18</xdr:row>
            <xdr:rowOff>76200</xdr:rowOff>
          </to>
        </anchor>
      </controlPr>
    </control>
    <control shapeId="1026" r:id="rId6" name="Box_GoToHLSummary">
      <controlPr locked="0" defaultSize="0" print="0" autoFill="0" autoPict="0" macro="[0]!GoToHLSummary_Click">
        <anchor moveWithCells="1" sizeWithCells="1">
          <from>
            <xdr:col>11</xdr:col>
            <xdr:colOff>0</xdr:colOff>
            <xdr:row>15</xdr:row>
            <xdr:rowOff>12700</xdr:rowOff>
          </from>
          <to>
            <xdr:col>14</xdr:col>
            <xdr:colOff>38100</xdr:colOff>
            <xdr:row>16</xdr:row>
            <xdr:rowOff>101600</xdr:rowOff>
          </to>
        </anchor>
      </controlPr>
    </control>
    <control shapeId="1028" r:id="rId7" name="Box_GoToCostCategories">
      <controlPr locked="0" defaultSize="0" print="0" autoFill="0" autoPict="0" macro="[0]!GoToOverallOutputs_Click">
        <anchor moveWithCells="1" sizeWithCells="1">
          <from>
            <xdr:col>6</xdr:col>
            <xdr:colOff>330200</xdr:colOff>
            <xdr:row>24</xdr:row>
            <xdr:rowOff>12700</xdr:rowOff>
          </from>
          <to>
            <xdr:col>9</xdr:col>
            <xdr:colOff>368300</xdr:colOff>
            <xdr:row>25</xdr:row>
            <xdr:rowOff>101600</xdr:rowOff>
          </to>
        </anchor>
      </controlPr>
    </control>
    <control shapeId="1029" r:id="rId8" name="Box_GoToGuidance">
      <controlPr locked="0" defaultSize="0" print="0" autoFill="0" autoPict="0" macro="[0]!GoToGuidance_Click">
        <anchor moveWithCells="1" sizeWithCells="1">
          <from>
            <xdr:col>3</xdr:col>
            <xdr:colOff>139700</xdr:colOff>
            <xdr:row>15</xdr:row>
            <xdr:rowOff>12700</xdr:rowOff>
          </from>
          <to>
            <xdr:col>6</xdr:col>
            <xdr:colOff>177800</xdr:colOff>
            <xdr:row>16</xdr:row>
            <xdr:rowOff>101600</xdr:rowOff>
          </to>
        </anchor>
      </controlPr>
    </control>
    <control shapeId="1032" r:id="rId9" name="Box_GoToDashboard">
      <controlPr locked="0" defaultSize="0" print="0" autoFill="0" autoPict="0" macro="[0]!GoToDashboard_Click">
        <anchor moveWithCells="1" sizeWithCells="1">
          <from>
            <xdr:col>14</xdr:col>
            <xdr:colOff>139700</xdr:colOff>
            <xdr:row>15</xdr:row>
            <xdr:rowOff>12700</xdr:rowOff>
          </from>
          <to>
            <xdr:col>17</xdr:col>
            <xdr:colOff>177800</xdr:colOff>
            <xdr:row>16</xdr:row>
            <xdr:rowOff>101600</xdr:rowOff>
          </to>
        </anchor>
      </controlPr>
    </control>
    <control shapeId="1049" r:id="rId10" name="Box_GoToReferenceData">
      <controlPr locked="0" defaultSize="0" print="0" autoFill="0" autoPict="0" macro="[0]!GoToReferenceData_Click">
        <anchor moveWithCells="1" sizeWithCells="1">
          <from>
            <xdr:col>3</xdr:col>
            <xdr:colOff>139700</xdr:colOff>
            <xdr:row>24</xdr:row>
            <xdr:rowOff>12700</xdr:rowOff>
          </from>
          <to>
            <xdr:col>6</xdr:col>
            <xdr:colOff>177800</xdr:colOff>
            <xdr:row>25</xdr:row>
            <xdr:rowOff>101600</xdr:rowOff>
          </to>
        </anchor>
      </controlPr>
    </control>
    <control shapeId="1053" r:id="rId11" name="DD_HomeSheetSelection">
      <controlPr defaultSize="0" autoLine="0" autoPict="0" macro="[0]!DD_HomeSheetSelection_Change">
        <anchor moveWithCells="1">
          <from>
            <xdr:col>9</xdr:col>
            <xdr:colOff>25400</xdr:colOff>
            <xdr:row>27</xdr:row>
            <xdr:rowOff>177800</xdr:rowOff>
          </from>
          <to>
            <xdr:col>13</xdr:col>
            <xdr:colOff>596900</xdr:colOff>
            <xdr:row>27</xdr:row>
            <xdr:rowOff>482600</xdr:rowOff>
          </to>
        </anchor>
      </controlPr>
    </control>
    <control shapeId="1055" r:id="rId12" name="Box_GoToChecklist">
      <controlPr locked="0" defaultSize="0" print="0" autoFill="0" autoPict="0" macro="[0]!GoToInputChecklist_Click">
        <anchor moveWithCells="1" sizeWithCells="1">
          <from>
            <xdr:col>6</xdr:col>
            <xdr:colOff>330200</xdr:colOff>
            <xdr:row>15</xdr:row>
            <xdr:rowOff>12700</xdr:rowOff>
          </from>
          <to>
            <xdr:col>9</xdr:col>
            <xdr:colOff>368300</xdr:colOff>
            <xdr:row>16</xdr:row>
            <xdr:rowOff>101600</xdr:rowOff>
          </to>
        </anchor>
      </controlPr>
    </control>
    <control shapeId="1056" r:id="rId13" name="Box_GoToChecklist">
      <controlPr locked="0" defaultSize="0" print="0" autoFill="0" autoPict="0" macro="[0]!GoToChecklist_Click">
        <anchor moveWithCells="1" sizeWithCells="1">
          <from>
            <xdr:col>6</xdr:col>
            <xdr:colOff>330200</xdr:colOff>
            <xdr:row>16</xdr:row>
            <xdr:rowOff>177800</xdr:rowOff>
          </from>
          <to>
            <xdr:col>9</xdr:col>
            <xdr:colOff>368300</xdr:colOff>
            <xdr:row>18</xdr:row>
            <xdr:rowOff>76200</xdr:rowOff>
          </to>
        </anchor>
      </controlPr>
    </control>
    <control shapeId="1058" r:id="rId14" name="GoTo_CttE">
      <controlPr locked="0" defaultSize="0" print="0" autoFill="0" autoPict="0" macro="[0]!GoToCostToTheEconomy_Click">
        <anchor moveWithCells="1" sizeWithCells="1">
          <from>
            <xdr:col>14</xdr:col>
            <xdr:colOff>139700</xdr:colOff>
            <xdr:row>16</xdr:row>
            <xdr:rowOff>177800</xdr:rowOff>
          </from>
          <to>
            <xdr:col>17</xdr:col>
            <xdr:colOff>177800</xdr:colOff>
            <xdr:row>18</xdr:row>
            <xdr:rowOff>88900</xdr:rowOff>
          </to>
        </anchor>
      </controlPr>
    </control>
  </controls>
</worksheet>
</file>

<file path=xl/worksheets/sheet2.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D87CE-E5C1-4AEE-BC68-10F7F0B07FAE}">
  <sheetPr codeName="Sheet3">
    <tabColor rgb="FF37377D"/>
  </sheetPr>
  <dimension ref="C2:S27"/>
  <sheetViews>
    <sheetView showGridLines="0" workbookViewId="0">
      <selection activeCell="T26" sqref="T26"/>
    </sheetView>
  </sheetViews>
  <sheetFormatPr baseColWidth="10" defaultColWidth="9.1640625" defaultRowHeight="12"/>
  <cols>
    <col min="1" max="2" width="2.6640625" style="16" customWidth="1"/>
    <col min="3" max="3" width="9.1640625" style="16"/>
    <col min="4" max="4" width="0.83203125" style="16" customWidth="1"/>
    <col min="5" max="16384" width="9.1640625" style="16"/>
  </cols>
  <sheetData>
    <row r="2" spans="3:16" ht="33.75" customHeight="1">
      <c r="C2" s="20" t="s">
        <v>3</v>
      </c>
    </row>
    <row r="3" spans="3:16" customFormat="1" ht="2" customHeight="1">
      <c r="C3" s="10"/>
      <c r="D3" s="10"/>
      <c r="E3" s="10"/>
      <c r="F3" s="10"/>
      <c r="G3" s="10"/>
      <c r="H3" s="10"/>
      <c r="I3" s="10"/>
    </row>
    <row r="5" spans="3:16" ht="11.5" customHeight="1">
      <c r="C5" s="135" t="s">
        <v>315</v>
      </c>
      <c r="D5" s="135"/>
      <c r="E5" s="135"/>
      <c r="F5" s="135"/>
      <c r="G5" s="135"/>
      <c r="H5" s="135"/>
      <c r="I5" s="135"/>
      <c r="J5" s="135"/>
      <c r="K5" s="135"/>
      <c r="L5" s="135"/>
      <c r="M5" s="135"/>
      <c r="N5" s="135"/>
      <c r="O5" s="135"/>
      <c r="P5" s="135"/>
    </row>
    <row r="6" spans="3:16" ht="11.5" customHeight="1">
      <c r="C6" s="78"/>
      <c r="D6" s="78"/>
      <c r="E6" s="78"/>
      <c r="F6" s="78"/>
      <c r="G6" s="78"/>
      <c r="H6" s="78"/>
      <c r="I6" s="78"/>
      <c r="J6" s="78"/>
      <c r="K6" s="78"/>
      <c r="L6" s="78"/>
      <c r="M6" s="78"/>
      <c r="N6" s="78"/>
      <c r="O6" s="78"/>
      <c r="P6" s="78"/>
    </row>
    <row r="7" spans="3:16" ht="15">
      <c r="C7" s="20" t="s">
        <v>195</v>
      </c>
      <c r="I7" s="77"/>
    </row>
    <row r="8" spans="3:16" customFormat="1" ht="2" customHeight="1">
      <c r="C8" s="10"/>
      <c r="D8" s="10"/>
      <c r="E8" s="10"/>
      <c r="F8" s="10"/>
      <c r="G8" s="10"/>
      <c r="H8" s="10"/>
      <c r="I8" s="76"/>
    </row>
    <row r="9" spans="3:16">
      <c r="I9" s="77"/>
    </row>
    <row r="10" spans="3:16" ht="5" customHeight="1"/>
    <row r="11" spans="3:16" ht="26.25" customHeight="1">
      <c r="C11" s="135" t="s">
        <v>316</v>
      </c>
      <c r="D11" s="135"/>
      <c r="E11" s="135"/>
      <c r="F11" s="135"/>
      <c r="G11" s="135"/>
      <c r="H11" s="135"/>
      <c r="I11" s="135"/>
      <c r="J11" s="135"/>
      <c r="K11" s="135"/>
      <c r="L11" s="135"/>
      <c r="M11" s="135"/>
      <c r="N11" s="135"/>
      <c r="O11" s="135"/>
      <c r="P11" s="135"/>
    </row>
    <row r="13" spans="3:16" ht="14">
      <c r="C13" s="3"/>
      <c r="E13" s="63" t="s">
        <v>177</v>
      </c>
    </row>
    <row r="14" spans="3:16" ht="6" customHeight="1">
      <c r="E14" s="63"/>
    </row>
    <row r="15" spans="3:16">
      <c r="C15" s="18"/>
      <c r="E15" s="63" t="s">
        <v>178</v>
      </c>
    </row>
    <row r="16" spans="3:16" ht="6" customHeight="1">
      <c r="E16" s="63"/>
    </row>
    <row r="17" spans="3:19" ht="14">
      <c r="C17" s="19"/>
      <c r="E17" s="63" t="s">
        <v>4</v>
      </c>
    </row>
    <row r="18" spans="3:19" ht="6" customHeight="1">
      <c r="E18" s="63"/>
    </row>
    <row r="19" spans="3:19" ht="14">
      <c r="C19" s="45"/>
      <c r="E19" s="63" t="s">
        <v>55</v>
      </c>
    </row>
    <row r="20" spans="3:19">
      <c r="E20" s="63"/>
    </row>
    <row r="21" spans="3:19" ht="29.5" customHeight="1">
      <c r="C21" s="137" t="s">
        <v>317</v>
      </c>
      <c r="D21" s="137"/>
      <c r="E21" s="137"/>
      <c r="F21" s="137"/>
      <c r="G21" s="137"/>
      <c r="H21" s="137"/>
      <c r="I21" s="137"/>
      <c r="J21" s="137"/>
      <c r="K21" s="137"/>
      <c r="L21" s="137"/>
      <c r="M21" s="137"/>
      <c r="N21" s="137"/>
      <c r="O21" s="137"/>
      <c r="P21" s="137"/>
      <c r="Q21" s="137"/>
      <c r="R21" s="137"/>
      <c r="S21" s="137"/>
    </row>
    <row r="22" spans="3:19">
      <c r="C22" s="137" t="s">
        <v>194</v>
      </c>
      <c r="D22" s="137"/>
      <c r="E22" s="137"/>
      <c r="F22" s="137"/>
      <c r="G22" s="137"/>
      <c r="H22" s="137"/>
      <c r="I22" s="137"/>
      <c r="J22" s="137"/>
      <c r="K22" s="137"/>
      <c r="L22" s="137"/>
      <c r="M22" s="137"/>
      <c r="N22" s="137"/>
      <c r="O22" s="137"/>
      <c r="P22" s="137"/>
      <c r="Q22" s="137"/>
      <c r="R22" s="137"/>
      <c r="S22" s="137"/>
    </row>
    <row r="23" spans="3:19" ht="33.75" customHeight="1">
      <c r="C23" s="20" t="s">
        <v>318</v>
      </c>
    </row>
    <row r="24" spans="3:19" customFormat="1" ht="2" customHeight="1">
      <c r="C24" s="10"/>
      <c r="D24" s="10"/>
      <c r="E24" s="10"/>
      <c r="F24" s="10"/>
      <c r="G24" s="10"/>
      <c r="H24" s="10"/>
      <c r="I24" s="76"/>
    </row>
    <row r="25" spans="3:19">
      <c r="E25" s="63"/>
    </row>
    <row r="26" spans="3:19" ht="342" customHeight="1">
      <c r="C26" s="136" t="s">
        <v>319</v>
      </c>
      <c r="D26" s="136"/>
      <c r="E26" s="136"/>
      <c r="F26" s="136"/>
      <c r="G26" s="136"/>
      <c r="H26" s="136"/>
      <c r="I26" s="136"/>
      <c r="J26" s="136"/>
      <c r="K26" s="136"/>
      <c r="L26" s="136"/>
      <c r="M26" s="136"/>
      <c r="N26" s="136"/>
      <c r="O26" s="136"/>
      <c r="P26" s="136"/>
      <c r="Q26" s="136"/>
      <c r="R26" s="136"/>
      <c r="S26" s="136"/>
    </row>
    <row r="27" spans="3:19" ht="5" customHeight="1">
      <c r="C27" s="17"/>
      <c r="D27" s="17"/>
      <c r="E27" s="17"/>
      <c r="F27" s="17"/>
      <c r="G27" s="17"/>
      <c r="H27" s="17"/>
      <c r="I27" s="17"/>
      <c r="J27" s="17"/>
      <c r="K27" s="17"/>
      <c r="L27" s="17"/>
      <c r="M27" s="17"/>
      <c r="N27" s="17"/>
      <c r="O27" s="17"/>
      <c r="P27" s="17"/>
    </row>
  </sheetData>
  <sheetProtection algorithmName="SHA-512" hashValue="R6cga7CBNi6VXvrpvKsDwITdisC/VG1jCkxqHjtrLhwPbBIDhPfmrcM8NqBMkz8Q3BFzoXr2nM1+JtB3L7Tlrg==" saltValue="/faflBeWsVss3TVLCzVbrw==" spinCount="100000" sheet="1" objects="1" scenarios="1"/>
  <mergeCells count="5">
    <mergeCell ref="C11:P11"/>
    <mergeCell ref="C5:P5"/>
    <mergeCell ref="C26:S26"/>
    <mergeCell ref="C21:S21"/>
    <mergeCell ref="C22:S22"/>
  </mergeCell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5123" r:id="rId4" name="Box_Home">
      <controlPr locked="0" defaultSize="0" print="0" autoFill="0" autoPict="0" macro="[0]!GoToHomeScreen_Click">
        <anchor moveWithCells="1" sizeWithCells="1">
          <from>
            <xdr:col>13</xdr:col>
            <xdr:colOff>292100</xdr:colOff>
            <xdr:row>1</xdr:row>
            <xdr:rowOff>25400</xdr:rowOff>
          </from>
          <to>
            <xdr:col>16</xdr:col>
            <xdr:colOff>292100</xdr:colOff>
            <xdr:row>1</xdr:row>
            <xdr:rowOff>254000</xdr:rowOff>
          </to>
        </anchor>
      </controlPr>
    </control>
    <control shapeId="5124" r:id="rId5" name="DD_PageNav">
      <controlPr locked="0" defaultSize="0" autoLine="0" autoPict="0" macro="[0]!DD_DD_PageNav_Change">
        <anchor moveWithCells="1">
          <from>
            <xdr:col>9</xdr:col>
            <xdr:colOff>520700</xdr:colOff>
            <xdr:row>1</xdr:row>
            <xdr:rowOff>25400</xdr:rowOff>
          </from>
          <to>
            <xdr:col>12</xdr:col>
            <xdr:colOff>635000</xdr:colOff>
            <xdr:row>1</xdr:row>
            <xdr:rowOff>254000</xdr:rowOff>
          </to>
        </anchor>
      </controlPr>
    </control>
  </controls>
</worksheet>
</file>

<file path=xl/worksheets/sheet3.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694B1-50D8-42A7-B299-DC49EDF3DCE3}">
  <sheetPr codeName="Sheet21">
    <tabColor rgb="FF37377D"/>
  </sheetPr>
  <dimension ref="C2:H66"/>
  <sheetViews>
    <sheetView showGridLines="0" zoomScale="70" zoomScaleNormal="70" workbookViewId="0">
      <selection activeCell="G25" sqref="G25"/>
    </sheetView>
  </sheetViews>
  <sheetFormatPr baseColWidth="10" defaultColWidth="8.83203125" defaultRowHeight="15"/>
  <cols>
    <col min="1" max="2" width="2.6640625" style="1" customWidth="1"/>
    <col min="3" max="3" width="103.1640625" style="1" customWidth="1"/>
    <col min="4" max="4" width="25.1640625" style="1" customWidth="1"/>
    <col min="5" max="8" width="12.33203125" style="1" customWidth="1"/>
    <col min="9" max="9" width="1.5" style="1" customWidth="1"/>
    <col min="10" max="16384" width="8.83203125" style="1"/>
  </cols>
  <sheetData>
    <row r="2" spans="3:8" ht="16">
      <c r="C2" s="109" t="s">
        <v>225</v>
      </c>
    </row>
    <row r="3" spans="3:8" ht="2" customHeight="1">
      <c r="C3" s="110"/>
      <c r="D3" s="110"/>
      <c r="E3" s="110"/>
    </row>
    <row r="5" spans="3:8" ht="35" customHeight="1">
      <c r="C5" s="138" t="s">
        <v>336</v>
      </c>
      <c r="D5" s="138"/>
      <c r="E5" s="138"/>
    </row>
    <row r="6" spans="3:8">
      <c r="C6" s="99"/>
    </row>
    <row r="7" spans="3:8">
      <c r="C7" s="28" t="s">
        <v>338</v>
      </c>
      <c r="E7" s="107"/>
      <c r="F7" s="107"/>
      <c r="G7" s="107"/>
      <c r="H7" s="107"/>
    </row>
    <row r="8" spans="3:8">
      <c r="C8" s="83" t="s">
        <v>248</v>
      </c>
      <c r="E8" s="107"/>
      <c r="F8" s="107"/>
      <c r="G8" s="107"/>
      <c r="H8" s="107"/>
    </row>
    <row r="9" spans="3:8">
      <c r="C9" s="83" t="s">
        <v>346</v>
      </c>
      <c r="E9" s="107"/>
      <c r="F9" s="107"/>
      <c r="G9" s="107"/>
      <c r="H9" s="107"/>
    </row>
    <row r="10" spans="3:8">
      <c r="C10" s="83" t="s">
        <v>249</v>
      </c>
      <c r="E10" s="107"/>
      <c r="F10" s="107"/>
      <c r="G10" s="107"/>
      <c r="H10" s="107"/>
    </row>
    <row r="11" spans="3:8">
      <c r="C11" s="83" t="s">
        <v>250</v>
      </c>
      <c r="E11" s="107"/>
      <c r="F11" s="107"/>
      <c r="G11" s="107"/>
      <c r="H11" s="107"/>
    </row>
    <row r="12" spans="3:8">
      <c r="C12" s="83" t="s">
        <v>320</v>
      </c>
      <c r="E12" s="107"/>
      <c r="F12" s="107"/>
      <c r="G12" s="107"/>
      <c r="H12" s="107"/>
    </row>
    <row r="13" spans="3:8">
      <c r="C13" s="107"/>
      <c r="D13" s="107"/>
      <c r="E13" s="107"/>
      <c r="F13" s="107"/>
      <c r="G13" s="107"/>
      <c r="H13" s="107"/>
    </row>
    <row r="15" spans="3:8">
      <c r="C15" s="139" t="s">
        <v>251</v>
      </c>
      <c r="D15" s="140"/>
      <c r="E15" s="107"/>
      <c r="F15" s="107"/>
      <c r="G15" s="107"/>
      <c r="H15" s="107"/>
    </row>
    <row r="17" spans="3:8" ht="30">
      <c r="C17" s="111" t="s">
        <v>321</v>
      </c>
      <c r="D17" s="111" t="s">
        <v>345</v>
      </c>
      <c r="E17" s="111" t="s">
        <v>277</v>
      </c>
      <c r="F17" s="111" t="s">
        <v>278</v>
      </c>
      <c r="G17" s="111" t="s">
        <v>279</v>
      </c>
      <c r="H17" s="111" t="s">
        <v>279</v>
      </c>
    </row>
    <row r="18" spans="3:8">
      <c r="C18" s="83" t="s">
        <v>288</v>
      </c>
      <c r="D18" s="113">
        <v>0.45</v>
      </c>
      <c r="E18" s="113">
        <v>0.25</v>
      </c>
      <c r="F18" s="113">
        <f>D18*E18</f>
        <v>0.1125</v>
      </c>
      <c r="G18" s="83" t="s">
        <v>280</v>
      </c>
      <c r="H18" s="83" t="s">
        <v>280</v>
      </c>
    </row>
    <row r="19" spans="3:8">
      <c r="C19" s="83" t="s">
        <v>281</v>
      </c>
      <c r="D19" s="113">
        <v>0.45</v>
      </c>
      <c r="E19" s="113">
        <v>0.15</v>
      </c>
      <c r="F19" s="113">
        <f>D19*E19</f>
        <v>6.7500000000000004E-2</v>
      </c>
      <c r="G19" s="83" t="s">
        <v>282</v>
      </c>
      <c r="H19" s="83" t="s">
        <v>342</v>
      </c>
    </row>
    <row r="20" spans="3:8">
      <c r="C20" s="107"/>
      <c r="D20" s="107"/>
      <c r="E20" s="107"/>
      <c r="F20" s="107"/>
      <c r="G20" s="107"/>
      <c r="H20" s="107"/>
    </row>
    <row r="21" spans="3:8">
      <c r="C21" s="111" t="s">
        <v>339</v>
      </c>
      <c r="D21" s="111" t="s">
        <v>252</v>
      </c>
      <c r="E21" s="107"/>
      <c r="F21" s="107"/>
      <c r="G21" s="107"/>
      <c r="H21" s="107"/>
    </row>
    <row r="22" spans="3:8">
      <c r="C22" s="83" t="s">
        <v>255</v>
      </c>
      <c r="D22" s="83" t="s">
        <v>343</v>
      </c>
      <c r="E22" s="107"/>
      <c r="F22" s="107"/>
      <c r="G22" s="107"/>
      <c r="H22" s="107"/>
    </row>
    <row r="23" spans="3:8">
      <c r="C23" s="83" t="s">
        <v>256</v>
      </c>
      <c r="D23" s="83" t="s">
        <v>343</v>
      </c>
      <c r="E23" s="107"/>
      <c r="F23" s="107"/>
      <c r="G23" s="107"/>
      <c r="H23" s="107"/>
    </row>
    <row r="24" spans="3:8">
      <c r="C24" s="83" t="s">
        <v>257</v>
      </c>
      <c r="D24" s="83" t="s">
        <v>343</v>
      </c>
      <c r="E24" s="107"/>
      <c r="F24" s="107"/>
      <c r="G24" s="107"/>
      <c r="H24" s="107"/>
    </row>
    <row r="25" spans="3:8">
      <c r="C25" s="83" t="s">
        <v>290</v>
      </c>
      <c r="D25" s="83" t="s">
        <v>343</v>
      </c>
      <c r="E25" s="107"/>
      <c r="F25" s="107"/>
      <c r="G25" s="107"/>
      <c r="H25" s="107"/>
    </row>
    <row r="26" spans="3:8">
      <c r="C26" s="83" t="s">
        <v>258</v>
      </c>
      <c r="D26" s="83" t="s">
        <v>343</v>
      </c>
      <c r="E26" s="107"/>
      <c r="F26" s="107"/>
      <c r="G26" s="107"/>
      <c r="H26" s="107"/>
    </row>
    <row r="27" spans="3:8">
      <c r="C27" s="83" t="s">
        <v>259</v>
      </c>
      <c r="D27" s="83" t="s">
        <v>343</v>
      </c>
      <c r="E27" s="107"/>
      <c r="F27" s="107"/>
      <c r="G27" s="107"/>
      <c r="H27" s="107"/>
    </row>
    <row r="28" spans="3:8">
      <c r="C28" s="83" t="s">
        <v>260</v>
      </c>
      <c r="D28" s="83" t="s">
        <v>343</v>
      </c>
      <c r="E28" s="107"/>
      <c r="F28" s="107"/>
      <c r="G28" s="107"/>
      <c r="H28" s="107"/>
    </row>
    <row r="29" spans="3:8">
      <c r="C29" s="83" t="s">
        <v>261</v>
      </c>
      <c r="D29" s="83" t="s">
        <v>343</v>
      </c>
      <c r="E29" s="107"/>
      <c r="F29" s="107"/>
      <c r="G29" s="107"/>
      <c r="H29" s="107"/>
    </row>
    <row r="30" spans="3:8">
      <c r="C30" s="83" t="s">
        <v>262</v>
      </c>
      <c r="D30" s="83" t="s">
        <v>343</v>
      </c>
      <c r="E30" s="107"/>
      <c r="F30" s="107"/>
      <c r="G30" s="107"/>
      <c r="H30" s="107"/>
    </row>
    <row r="31" spans="3:8">
      <c r="C31" s="83" t="s">
        <v>263</v>
      </c>
      <c r="D31" s="83" t="s">
        <v>344</v>
      </c>
      <c r="E31" s="107"/>
      <c r="F31" s="107"/>
      <c r="G31" s="107"/>
      <c r="H31" s="107"/>
    </row>
    <row r="32" spans="3:8">
      <c r="C32" s="83" t="s">
        <v>264</v>
      </c>
      <c r="D32" s="83" t="s">
        <v>343</v>
      </c>
      <c r="E32" s="107"/>
      <c r="F32" s="107"/>
      <c r="G32" s="107"/>
      <c r="H32" s="107"/>
    </row>
    <row r="33" spans="3:8">
      <c r="C33" s="83" t="s">
        <v>265</v>
      </c>
      <c r="D33" s="83" t="s">
        <v>344</v>
      </c>
      <c r="E33" s="107"/>
      <c r="F33" s="107"/>
      <c r="G33" s="107"/>
      <c r="H33" s="107"/>
    </row>
    <row r="34" spans="3:8">
      <c r="C34" s="83" t="s">
        <v>266</v>
      </c>
      <c r="D34" s="83" t="s">
        <v>344</v>
      </c>
      <c r="E34" s="107"/>
      <c r="F34" s="107"/>
      <c r="G34" s="107"/>
      <c r="H34" s="107"/>
    </row>
    <row r="35" spans="3:8">
      <c r="C35" s="83" t="s">
        <v>291</v>
      </c>
      <c r="D35" s="83" t="s">
        <v>344</v>
      </c>
      <c r="E35" s="107"/>
      <c r="F35" s="107"/>
      <c r="G35" s="107"/>
      <c r="H35" s="107"/>
    </row>
    <row r="36" spans="3:8">
      <c r="C36" s="83" t="s">
        <v>267</v>
      </c>
      <c r="D36" s="83" t="s">
        <v>344</v>
      </c>
      <c r="E36" s="107"/>
      <c r="F36" s="107"/>
      <c r="G36" s="107"/>
      <c r="H36" s="107"/>
    </row>
    <row r="37" spans="3:8">
      <c r="C37" s="83" t="s">
        <v>268</v>
      </c>
      <c r="D37" s="83" t="s">
        <v>344</v>
      </c>
      <c r="E37" s="107"/>
      <c r="F37" s="107"/>
      <c r="G37" s="107"/>
      <c r="H37" s="107"/>
    </row>
    <row r="38" spans="3:8">
      <c r="C38" s="83" t="s">
        <v>269</v>
      </c>
      <c r="D38" s="83" t="s">
        <v>344</v>
      </c>
      <c r="E38" s="107"/>
      <c r="F38" s="107"/>
      <c r="G38" s="107"/>
      <c r="H38" s="107"/>
    </row>
    <row r="39" spans="3:8">
      <c r="C39" s="83" t="s">
        <v>270</v>
      </c>
      <c r="D39" s="83" t="s">
        <v>344</v>
      </c>
      <c r="E39" s="107"/>
      <c r="F39" s="107"/>
      <c r="G39" s="107"/>
      <c r="H39" s="107"/>
    </row>
    <row r="40" spans="3:8">
      <c r="C40" s="83" t="s">
        <v>271</v>
      </c>
      <c r="D40" s="83" t="s">
        <v>344</v>
      </c>
      <c r="E40" s="107"/>
      <c r="F40" s="107"/>
      <c r="G40" s="107"/>
      <c r="H40" s="107"/>
    </row>
    <row r="41" spans="3:8">
      <c r="C41" s="83" t="s">
        <v>272</v>
      </c>
      <c r="D41" s="83" t="s">
        <v>343</v>
      </c>
      <c r="E41" s="107"/>
      <c r="F41" s="107"/>
      <c r="G41" s="107"/>
      <c r="H41" s="107"/>
    </row>
    <row r="42" spans="3:8">
      <c r="C42" s="108"/>
      <c r="D42" s="112"/>
      <c r="E42" s="107"/>
      <c r="F42" s="107"/>
      <c r="G42" s="107"/>
      <c r="H42" s="107"/>
    </row>
    <row r="43" spans="3:8">
      <c r="C43" s="111" t="s">
        <v>340</v>
      </c>
      <c r="D43" s="111" t="s">
        <v>273</v>
      </c>
      <c r="E43" s="107"/>
      <c r="F43" s="107"/>
      <c r="G43" s="107"/>
      <c r="H43" s="107"/>
    </row>
    <row r="44" spans="3:8">
      <c r="C44" s="83" t="s">
        <v>15</v>
      </c>
      <c r="D44" s="83" t="s">
        <v>344</v>
      </c>
      <c r="E44" s="107"/>
      <c r="F44" s="107"/>
      <c r="G44" s="107"/>
      <c r="H44" s="107"/>
    </row>
    <row r="45" spans="3:8">
      <c r="C45" s="83" t="s">
        <v>274</v>
      </c>
      <c r="D45" s="83" t="s">
        <v>344</v>
      </c>
      <c r="E45" s="107"/>
      <c r="F45" s="107"/>
      <c r="G45" s="107"/>
      <c r="H45" s="107"/>
    </row>
    <row r="46" spans="3:8">
      <c r="C46" s="83" t="s">
        <v>292</v>
      </c>
      <c r="D46" s="83" t="s">
        <v>344</v>
      </c>
      <c r="E46" s="107"/>
      <c r="F46" s="107"/>
      <c r="G46" s="107"/>
      <c r="H46" s="107"/>
    </row>
    <row r="47" spans="3:8">
      <c r="C47" s="83" t="s">
        <v>275</v>
      </c>
      <c r="D47" s="83" t="s">
        <v>344</v>
      </c>
      <c r="E47" s="107"/>
      <c r="F47" s="107"/>
      <c r="G47" s="107"/>
      <c r="H47" s="107"/>
    </row>
    <row r="48" spans="3:8">
      <c r="C48" s="83" t="s">
        <v>276</v>
      </c>
      <c r="D48" s="83" t="s">
        <v>344</v>
      </c>
      <c r="E48" s="107"/>
      <c r="F48" s="107"/>
      <c r="G48" s="107"/>
      <c r="H48" s="107"/>
    </row>
    <row r="49" spans="3:8">
      <c r="C49" s="107"/>
      <c r="D49" s="107"/>
      <c r="E49" s="107"/>
      <c r="F49" s="107"/>
      <c r="G49" s="107"/>
      <c r="H49" s="107"/>
    </row>
    <row r="50" spans="3:8">
      <c r="C50" s="111" t="s">
        <v>341</v>
      </c>
      <c r="D50" s="111" t="s">
        <v>286</v>
      </c>
      <c r="E50" s="107"/>
      <c r="F50" s="107"/>
      <c r="G50" s="107"/>
      <c r="H50" s="107"/>
    </row>
    <row r="51" spans="3:8">
      <c r="C51" s="83" t="s">
        <v>283</v>
      </c>
      <c r="D51" s="113">
        <v>0.8</v>
      </c>
      <c r="E51" s="107"/>
      <c r="F51" s="107"/>
      <c r="G51" s="107"/>
      <c r="H51" s="107"/>
    </row>
    <row r="52" spans="3:8">
      <c r="C52" s="83" t="s">
        <v>284</v>
      </c>
      <c r="D52" s="113">
        <v>0.6</v>
      </c>
      <c r="E52" s="107"/>
      <c r="F52" s="107"/>
      <c r="G52" s="107"/>
      <c r="H52" s="107"/>
    </row>
    <row r="53" spans="3:8">
      <c r="C53" s="107"/>
      <c r="D53" s="107"/>
      <c r="E53" s="107"/>
      <c r="F53" s="107"/>
      <c r="G53" s="107"/>
      <c r="H53" s="107"/>
    </row>
    <row r="54" spans="3:8">
      <c r="C54" s="111" t="s">
        <v>289</v>
      </c>
      <c r="D54" s="111" t="s">
        <v>285</v>
      </c>
      <c r="E54" s="107"/>
      <c r="F54" s="107"/>
      <c r="G54" s="107"/>
      <c r="H54" s="107"/>
    </row>
    <row r="55" spans="3:8">
      <c r="C55" s="83" t="s">
        <v>243</v>
      </c>
      <c r="D55" s="113">
        <v>0.25</v>
      </c>
      <c r="E55" s="107"/>
      <c r="F55" s="107"/>
      <c r="G55" s="107"/>
      <c r="H55" s="107"/>
    </row>
    <row r="56" spans="3:8">
      <c r="F56" s="107"/>
      <c r="G56" s="107"/>
    </row>
    <row r="57" spans="3:8">
      <c r="C57" s="111" t="s">
        <v>322</v>
      </c>
      <c r="D57" s="111" t="s">
        <v>323</v>
      </c>
      <c r="E57" s="107"/>
      <c r="F57" s="107"/>
      <c r="G57" s="107"/>
      <c r="H57" s="107"/>
    </row>
    <row r="58" spans="3:8">
      <c r="C58" s="83" t="s">
        <v>27</v>
      </c>
      <c r="D58" s="83" t="s">
        <v>253</v>
      </c>
      <c r="E58" s="107"/>
      <c r="F58" s="107"/>
      <c r="G58" s="107"/>
      <c r="H58" s="107"/>
    </row>
    <row r="59" spans="3:8">
      <c r="C59" s="83" t="s">
        <v>31</v>
      </c>
      <c r="D59" s="83" t="s">
        <v>253</v>
      </c>
      <c r="E59" s="107"/>
      <c r="F59" s="107"/>
      <c r="G59" s="107"/>
      <c r="H59" s="107"/>
    </row>
    <row r="60" spans="3:8">
      <c r="C60" s="83" t="s">
        <v>32</v>
      </c>
      <c r="D60" s="83" t="s">
        <v>253</v>
      </c>
      <c r="E60" s="107"/>
      <c r="F60" s="107"/>
      <c r="G60" s="107"/>
      <c r="H60" s="107"/>
    </row>
    <row r="61" spans="3:8">
      <c r="C61" s="83" t="s">
        <v>36</v>
      </c>
      <c r="D61" s="83" t="s">
        <v>253</v>
      </c>
      <c r="E61" s="107"/>
      <c r="F61" s="107"/>
      <c r="G61" s="107"/>
      <c r="H61" s="107"/>
    </row>
    <row r="62" spans="3:8">
      <c r="C62" s="83" t="s">
        <v>28</v>
      </c>
      <c r="D62" s="83" t="s">
        <v>253</v>
      </c>
      <c r="E62" s="107"/>
      <c r="F62" s="107"/>
      <c r="G62" s="107"/>
      <c r="H62" s="107"/>
    </row>
    <row r="63" spans="3:8">
      <c r="C63" s="83" t="s">
        <v>254</v>
      </c>
      <c r="D63" s="83" t="s">
        <v>253</v>
      </c>
      <c r="E63" s="107"/>
      <c r="F63" s="107"/>
      <c r="G63" s="107"/>
      <c r="H63" s="107"/>
    </row>
    <row r="64" spans="3:8">
      <c r="C64" s="83" t="s">
        <v>29</v>
      </c>
      <c r="D64" s="83" t="s">
        <v>253</v>
      </c>
      <c r="E64" s="107"/>
      <c r="F64" s="107"/>
      <c r="G64" s="107"/>
      <c r="H64" s="107"/>
    </row>
    <row r="65" spans="3:8">
      <c r="C65" s="83" t="s">
        <v>30</v>
      </c>
      <c r="D65" s="83" t="s">
        <v>253</v>
      </c>
      <c r="E65" s="107"/>
      <c r="F65" s="107"/>
      <c r="G65" s="107"/>
      <c r="H65" s="107"/>
    </row>
    <row r="66" spans="3:8">
      <c r="C66" s="83" t="s">
        <v>33</v>
      </c>
      <c r="D66" s="83" t="s">
        <v>253</v>
      </c>
      <c r="E66" s="107"/>
      <c r="F66" s="107"/>
      <c r="G66" s="107"/>
      <c r="H66" s="107"/>
    </row>
  </sheetData>
  <sheetProtection algorithmName="SHA-512" hashValue="dpISNqPlNA9AnGyLgVPSBD1iJQRFVTqC8Q9J/MxSjMFSlBXEiepyIQ3wW8mMXVA/27Kk1vVSOERjRuO1ltSR3g==" saltValue="vDUOlvJjiJcvhv6htwaGvw==" spinCount="100000" sheet="1" objects="1" scenarios="1"/>
  <mergeCells count="2">
    <mergeCell ref="C5:E5"/>
    <mergeCell ref="C15:D15"/>
  </mergeCells>
  <phoneticPr fontId="31" type="noConversion"/>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55297" r:id="rId4" name="Box_Home">
      <controlPr locked="0" defaultSize="0" print="0" autoFill="0" autoPict="0" macro="[0]!GoToHomeScreen_Click">
        <anchor moveWithCells="1" sizeWithCells="1">
          <from>
            <xdr:col>9</xdr:col>
            <xdr:colOff>101600</xdr:colOff>
            <xdr:row>1</xdr:row>
            <xdr:rowOff>177800</xdr:rowOff>
          </from>
          <to>
            <xdr:col>12</xdr:col>
            <xdr:colOff>139700</xdr:colOff>
            <xdr:row>4</xdr:row>
            <xdr:rowOff>25400</xdr:rowOff>
          </to>
        </anchor>
      </controlPr>
    </control>
    <control shapeId="55298" r:id="rId5" name="DD_PageNav">
      <controlPr locked="0" defaultSize="0" autoLine="0" autoPict="0" macro="[0]!DD_DD_PageNav_Change">
        <anchor moveWithCells="1">
          <from>
            <xdr:col>5</xdr:col>
            <xdr:colOff>266700</xdr:colOff>
            <xdr:row>1</xdr:row>
            <xdr:rowOff>177800</xdr:rowOff>
          </from>
          <to>
            <xdr:col>7</xdr:col>
            <xdr:colOff>558800</xdr:colOff>
            <xdr:row>4</xdr:row>
            <xdr:rowOff>25400</xdr:rowOff>
          </to>
        </anchor>
      </controlPr>
    </control>
  </controls>
</worksheet>
</file>

<file path=xl/worksheets/sheet4.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0D5D1-6CE4-43EE-8870-875A5CD18D5A}">
  <sheetPr codeName="Sheet12">
    <tabColor rgb="FF37377D"/>
  </sheetPr>
  <dimension ref="C2:F61"/>
  <sheetViews>
    <sheetView showGridLines="0" topLeftCell="A13" zoomScale="70" zoomScaleNormal="70" workbookViewId="0">
      <selection activeCell="C34" sqref="C34"/>
    </sheetView>
  </sheetViews>
  <sheetFormatPr baseColWidth="10" defaultColWidth="8.83203125" defaultRowHeight="15"/>
  <cols>
    <col min="1" max="2" width="2.6640625" customWidth="1"/>
    <col min="3" max="3" width="73" customWidth="1"/>
    <col min="4" max="4" width="58.33203125" customWidth="1"/>
    <col min="5" max="5" width="93.5" bestFit="1" customWidth="1"/>
  </cols>
  <sheetData>
    <row r="2" spans="3:6">
      <c r="C2" s="20" t="s">
        <v>224</v>
      </c>
    </row>
    <row r="3" spans="3:6" ht="2" customHeight="1">
      <c r="C3" s="10"/>
      <c r="D3" s="10"/>
      <c r="E3" s="10"/>
      <c r="F3" s="10"/>
    </row>
    <row r="5" spans="3:6" ht="33.5" customHeight="1">
      <c r="C5" s="138" t="s">
        <v>324</v>
      </c>
      <c r="D5" s="138"/>
      <c r="E5" s="99"/>
      <c r="F5" s="99"/>
    </row>
    <row r="6" spans="3:6">
      <c r="C6" s="82"/>
    </row>
    <row r="7" spans="3:6">
      <c r="C7" s="20" t="s">
        <v>69</v>
      </c>
    </row>
    <row r="8" spans="3:6" ht="2" customHeight="1">
      <c r="C8" s="10"/>
    </row>
    <row r="9" spans="3:6">
      <c r="C9" s="33"/>
    </row>
    <row r="10" spans="3:6">
      <c r="C10" s="82" t="s">
        <v>200</v>
      </c>
    </row>
    <row r="11" spans="3:6">
      <c r="C11" s="33"/>
    </row>
    <row r="12" spans="3:6">
      <c r="C12" s="40" t="s">
        <v>218</v>
      </c>
      <c r="D12" s="40" t="s">
        <v>197</v>
      </c>
      <c r="E12" s="40" t="s">
        <v>198</v>
      </c>
    </row>
    <row r="13" spans="3:6" ht="45">
      <c r="C13" s="83" t="s">
        <v>199</v>
      </c>
      <c r="D13" s="23" t="str">
        <f>IF(COUNTA('A. ReferenceFigures'!D9,'A. ReferenceFigures'!D10,'A. ReferenceFigures'!D13)=3,Ans_Yes,Ans_No)</f>
        <v>No</v>
      </c>
      <c r="E13" s="84" t="s">
        <v>152</v>
      </c>
    </row>
    <row r="14" spans="3:6">
      <c r="C14" s="83"/>
      <c r="D14" s="23"/>
      <c r="E14" s="23"/>
    </row>
    <row r="15" spans="3:6">
      <c r="C15" s="83"/>
      <c r="D15" s="23"/>
      <c r="E15" s="23"/>
    </row>
    <row r="16" spans="3:6">
      <c r="C16" s="83"/>
      <c r="D16" s="23"/>
      <c r="E16" s="23"/>
    </row>
    <row r="17" spans="3:6">
      <c r="C17" s="83"/>
      <c r="D17" s="23"/>
      <c r="E17" s="23"/>
    </row>
    <row r="18" spans="3:6">
      <c r="C18" s="83"/>
      <c r="D18" s="23"/>
      <c r="E18" s="23"/>
    </row>
    <row r="19" spans="3:6">
      <c r="C19" s="83"/>
      <c r="D19" s="23"/>
      <c r="E19" s="23"/>
    </row>
    <row r="20" spans="3:6">
      <c r="C20" s="33"/>
    </row>
    <row r="22" spans="3:6">
      <c r="C22" s="20" t="s">
        <v>70</v>
      </c>
    </row>
    <row r="23" spans="3:6" ht="2" customHeight="1">
      <c r="C23" s="10"/>
    </row>
    <row r="24" spans="3:6">
      <c r="C24" s="20"/>
    </row>
    <row r="25" spans="3:6">
      <c r="C25" s="138" t="s">
        <v>219</v>
      </c>
      <c r="D25" s="138"/>
      <c r="E25" s="138"/>
      <c r="F25" s="138"/>
    </row>
    <row r="26" spans="3:6">
      <c r="C26" s="127"/>
      <c r="D26" s="97"/>
      <c r="E26" s="97"/>
      <c r="F26" s="97"/>
    </row>
    <row r="27" spans="3:6">
      <c r="C27" s="20"/>
    </row>
    <row r="28" spans="3:6">
      <c r="C28" s="33"/>
      <c r="D28" s="141" t="s">
        <v>211</v>
      </c>
      <c r="E28" s="142"/>
    </row>
    <row r="29" spans="3:6">
      <c r="C29" s="40" t="s">
        <v>7</v>
      </c>
      <c r="D29" s="40" t="str">
        <f>Dashboard!$G$7</f>
        <v>Typical case</v>
      </c>
      <c r="E29" s="40" t="str">
        <f>Dashboard!$L$7</f>
        <v>Full coverage case</v>
      </c>
    </row>
    <row r="30" spans="3:6">
      <c r="C30" s="83" t="str">
        <f>Dashboard!$D9</f>
        <v>Personal income</v>
      </c>
      <c r="D30" s="94" t="str">
        <f ca="1">IF(Dashboard!$H9="","No data",IF(Dashboard!$H9&gt;0,"Calculated","No data"))</f>
        <v>No data</v>
      </c>
      <c r="E30" s="94" t="str">
        <f ca="1">IF(Dashboard!$L9="","No data",IF(Dashboard!$L9&gt;0,"Calculated","No data"))</f>
        <v>No data</v>
      </c>
    </row>
    <row r="31" spans="3:6">
      <c r="C31" s="83" t="str">
        <f>Dashboard!$D10</f>
        <v>Healthcare</v>
      </c>
      <c r="D31" s="94" t="str">
        <f ca="1">IF(Dashboard!$H10="","No data",IF(Dashboard!$H10&gt;0,"Calculated","No data"))</f>
        <v>No data</v>
      </c>
      <c r="E31" s="94" t="str">
        <f ca="1">IF(Dashboard!$L10="","No data",IF(Dashboard!$L10&gt;0,"Calculated","No data"))</f>
        <v>No data</v>
      </c>
    </row>
    <row r="32" spans="3:6">
      <c r="C32" s="83" t="str">
        <f>Dashboard!$D11</f>
        <v>Law enforcement and judiciary</v>
      </c>
      <c r="D32" s="94" t="str">
        <f ca="1">IF(Dashboard!$H11="","No data",IF(Dashboard!$H11&gt;0,"Calculated","No data"))</f>
        <v>No data</v>
      </c>
      <c r="E32" s="94" t="str">
        <f ca="1">IF(Dashboard!$L11="","No data",IF(Dashboard!$L11&gt;0,"Calculated","No data"))</f>
        <v>No data</v>
      </c>
    </row>
    <row r="33" spans="3:5">
      <c r="C33" s="83" t="str">
        <f>Dashboard!$D12</f>
        <v>Social services</v>
      </c>
      <c r="D33" s="94" t="str">
        <f ca="1">IF(Dashboard!$H12="","No data",IF(Dashboard!$H12&gt;0,"Calculated","No data"))</f>
        <v>No data</v>
      </c>
      <c r="E33" s="94" t="str">
        <f ca="1">IF(Dashboard!$L12="","No data",IF(Dashboard!$L12&gt;0,"Calculated","No data"))</f>
        <v>No data</v>
      </c>
    </row>
    <row r="34" spans="3:5">
      <c r="C34" s="83" t="str">
        <f>Dashboard!$D13</f>
        <v>Specialised Services</v>
      </c>
      <c r="D34" s="94" t="str">
        <f ca="1">IF(Dashboard!$H13="","No data",IF(Dashboard!$H13&gt;0,"Calculated","No data"))</f>
        <v>No data</v>
      </c>
      <c r="E34" s="94" t="str">
        <f ca="1">IF(Dashboard!$L13="","No data",IF(Dashboard!$L13&gt;0,"Calculated","No data"))</f>
        <v>No data</v>
      </c>
    </row>
    <row r="35" spans="3:5">
      <c r="C35" s="83" t="str">
        <f>Dashboard!$D14</f>
        <v>Education services</v>
      </c>
      <c r="D35" s="94" t="str">
        <f ca="1">IF(Dashboard!$H14="","No data",IF(Dashboard!$H14&gt;0,"Calculated","No data"))</f>
        <v>No data</v>
      </c>
      <c r="E35" s="94" t="str">
        <f ca="1">IF(Dashboard!$L14="","No data",IF(Dashboard!$L14&gt;0,"Calculated","No data"))</f>
        <v>No data</v>
      </c>
    </row>
    <row r="36" spans="3:5">
      <c r="C36" s="83" t="str">
        <f>Dashboard!$D15</f>
        <v>Personal expenses</v>
      </c>
      <c r="D36" s="94" t="str">
        <f ca="1">IF(Dashboard!$H15="","No data",IF(Dashboard!$H15&gt;0,"Calculated","No data"))</f>
        <v>No data</v>
      </c>
      <c r="E36" s="94" t="str">
        <f ca="1">IF(Dashboard!$L15="","No data",IF(Dashboard!$L15&gt;0,"Calculated","No data"))</f>
        <v>No data</v>
      </c>
    </row>
    <row r="37" spans="3:5">
      <c r="C37" s="83" t="str">
        <f>Dashboard!$D16</f>
        <v>Other</v>
      </c>
      <c r="D37" s="94" t="str">
        <f ca="1">IF(Dashboard!$H16="","No data",IF(Dashboard!$H16&gt;0,"Calculated","No data"))</f>
        <v>No data</v>
      </c>
      <c r="E37" s="94" t="str">
        <f ca="1">IF(Dashboard!$L16="","No data",IF(Dashboard!$L16&gt;0,"Calculated","No data"))</f>
        <v>No data</v>
      </c>
    </row>
    <row r="38" spans="3:5" hidden="1">
      <c r="C38" s="83">
        <f>Dashboard!$D17</f>
        <v>0</v>
      </c>
      <c r="D38" s="94" t="str">
        <f>IF(Dashboard!$H17="","No data",IF(Dashboard!$H17&gt;0,"Calculated","No data"))</f>
        <v>No data</v>
      </c>
      <c r="E38" s="94" t="str">
        <f>IF(Dashboard!$L17="","No data",IF(Dashboard!$L17&gt;0,"Calculated","No data"))</f>
        <v>No data</v>
      </c>
    </row>
    <row r="39" spans="3:5" hidden="1">
      <c r="C39" s="83">
        <f>Dashboard!$D18</f>
        <v>0</v>
      </c>
      <c r="D39" s="94" t="str">
        <f>IF(Dashboard!$H18="","No data",IF(Dashboard!$H18&gt;0,"Calculated","No data"))</f>
        <v>No data</v>
      </c>
      <c r="E39" s="94" t="str">
        <f>IF(Dashboard!$L18="","No data",IF(Dashboard!$L18&gt;0,"Calculated","No data"))</f>
        <v>No data</v>
      </c>
    </row>
    <row r="40" spans="3:5" hidden="1">
      <c r="C40" s="83">
        <f>Dashboard!$D19</f>
        <v>0</v>
      </c>
      <c r="D40" s="94" t="str">
        <f>IF(Dashboard!$H19="","No data",IF(Dashboard!$H19&gt;0,"Calculated","No data"))</f>
        <v>No data</v>
      </c>
      <c r="E40" s="94" t="str">
        <f>IF(Dashboard!$L19="","No data",IF(Dashboard!$L19&gt;0,"Calculated","No data"))</f>
        <v>No data</v>
      </c>
    </row>
    <row r="41" spans="3:5" hidden="1">
      <c r="C41" s="83">
        <f>Dashboard!$D20</f>
        <v>0</v>
      </c>
      <c r="D41" s="94" t="str">
        <f>IF(Dashboard!$H20="","No data",IF(Dashboard!$H20&gt;0,"Calculated","No data"))</f>
        <v>No data</v>
      </c>
      <c r="E41" s="94" t="str">
        <f>IF(Dashboard!$L20="","No data",IF(Dashboard!$L20&gt;0,"Calculated","No data"))</f>
        <v>No data</v>
      </c>
    </row>
    <row r="42" spans="3:5" hidden="1">
      <c r="C42" s="83">
        <f>Dashboard!$D21</f>
        <v>0</v>
      </c>
      <c r="D42" s="94" t="str">
        <f>IF(Dashboard!$H21="","No data",IF(Dashboard!$H21&gt;0,"Calculated","No data"))</f>
        <v>No data</v>
      </c>
      <c r="E42" s="94" t="str">
        <f>IF(Dashboard!$L21="","No data",IF(Dashboard!$L21&gt;0,"Calculated","No data"))</f>
        <v>No data</v>
      </c>
    </row>
    <row r="43" spans="3:5" hidden="1">
      <c r="C43" s="83">
        <f>Dashboard!$D22</f>
        <v>0</v>
      </c>
      <c r="D43" s="94" t="str">
        <f>IF(Dashboard!$H22="","No data",IF(Dashboard!$H22&gt;0,"Calculated","No data"))</f>
        <v>No data</v>
      </c>
      <c r="E43" s="94" t="str">
        <f>IF(Dashboard!$L22="","No data",IF(Dashboard!$L22&gt;0,"Calculated","No data"))</f>
        <v>No data</v>
      </c>
    </row>
    <row r="44" spans="3:5">
      <c r="C44" s="33"/>
    </row>
    <row r="45" spans="3:5">
      <c r="C45" s="40" t="s">
        <v>218</v>
      </c>
      <c r="D45" s="40" t="s">
        <v>203</v>
      </c>
      <c r="E45" s="40" t="s">
        <v>201</v>
      </c>
    </row>
    <row r="46" spans="3:5">
      <c r="C46" s="83" t="s">
        <v>206</v>
      </c>
      <c r="D46" s="23" t="str">
        <f>IF(GDPLocalCurrency="","No GDP data",IF(HLSummary!F15&gt;10%,Ans_Check,Ans_OK))</f>
        <v>No GDP data</v>
      </c>
      <c r="E46" s="23" t="str">
        <f>IF(D46=Ans_Check,"The full coverage cost compared to GDP is more than 10%. Please check for possible errors","")</f>
        <v/>
      </c>
    </row>
    <row r="47" spans="3:5">
      <c r="C47" s="83" t="s">
        <v>202</v>
      </c>
      <c r="D47" s="85"/>
      <c r="E47" s="85"/>
    </row>
    <row r="48" spans="3:5">
      <c r="C48" s="86" t="str">
        <f>LookUps!F6</f>
        <v>Personal income</v>
      </c>
      <c r="D48" s="23" t="str">
        <f ca="1">IF(C48=0,Ans_OK,IF(Dashboard!M9&gt;=Dashboard!H9,Ans_OK,Ans_Check))</f>
        <v>OK</v>
      </c>
      <c r="E48" s="23" t="str">
        <f t="shared" ref="E48:E59" ca="1" si="0">IF(D48=Ans_OK,"","Check the data entry for "&amp; C48&amp;" as the typical case costs more than full coverage")</f>
        <v/>
      </c>
    </row>
    <row r="49" spans="3:5">
      <c r="C49" s="86" t="str">
        <f>LookUps!F7</f>
        <v>Healthcare</v>
      </c>
      <c r="D49" s="23" t="str">
        <f ca="1">IF(C49=0,Ans_OK,IF(Dashboard!M10&gt;=Dashboard!H10,Ans_OK,Ans_Check))</f>
        <v>OK</v>
      </c>
      <c r="E49" s="23" t="str">
        <f t="shared" ca="1" si="0"/>
        <v/>
      </c>
    </row>
    <row r="50" spans="3:5">
      <c r="C50" s="86" t="str">
        <f>LookUps!F8</f>
        <v>Law enforcement and judiciary</v>
      </c>
      <c r="D50" s="23" t="str">
        <f ca="1">IF(C50=0,Ans_OK,IF(Dashboard!M11&gt;=Dashboard!H11,Ans_OK,Ans_Check))</f>
        <v>OK</v>
      </c>
      <c r="E50" s="23" t="str">
        <f t="shared" ca="1" si="0"/>
        <v/>
      </c>
    </row>
    <row r="51" spans="3:5">
      <c r="C51" s="86" t="str">
        <f>LookUps!F9</f>
        <v>Social services</v>
      </c>
      <c r="D51" s="23" t="str">
        <f ca="1">IF(C51=0,Ans_OK,IF(Dashboard!M12&gt;=Dashboard!H12,Ans_OK,Ans_Check))</f>
        <v>OK</v>
      </c>
      <c r="E51" s="23" t="str">
        <f t="shared" ca="1" si="0"/>
        <v/>
      </c>
    </row>
    <row r="52" spans="3:5">
      <c r="C52" s="86" t="str">
        <f>LookUps!F10</f>
        <v>Specialised Services</v>
      </c>
      <c r="D52" s="23" t="str">
        <f ca="1">IF(C52=0,Ans_OK,IF(Dashboard!M13&gt;=Dashboard!H13,Ans_OK,Ans_Check))</f>
        <v>OK</v>
      </c>
      <c r="E52" s="23" t="str">
        <f t="shared" ca="1" si="0"/>
        <v/>
      </c>
    </row>
    <row r="53" spans="3:5">
      <c r="C53" s="86" t="str">
        <f>LookUps!F11</f>
        <v>Education services</v>
      </c>
      <c r="D53" s="23" t="str">
        <f ca="1">IF(C53=0,Ans_OK,IF(Dashboard!M14&gt;=Dashboard!H14,Ans_OK,Ans_Check))</f>
        <v>OK</v>
      </c>
      <c r="E53" s="23" t="str">
        <f t="shared" ca="1" si="0"/>
        <v/>
      </c>
    </row>
    <row r="54" spans="3:5">
      <c r="C54" s="86" t="str">
        <f>LookUps!F12</f>
        <v>Personal expenses</v>
      </c>
      <c r="D54" s="23" t="str">
        <f ca="1">IF(C54=0,Ans_OK,IF(Dashboard!M15&gt;=Dashboard!H15,Ans_OK,Ans_Check))</f>
        <v>OK</v>
      </c>
      <c r="E54" s="23" t="str">
        <f t="shared" ca="1" si="0"/>
        <v/>
      </c>
    </row>
    <row r="55" spans="3:5">
      <c r="C55" s="86" t="str">
        <f>LookUps!F13</f>
        <v>Other</v>
      </c>
      <c r="D55" s="23" t="str">
        <f ca="1">IF(C55=0,Ans_OK,IF(Dashboard!M16&gt;=Dashboard!H16,Ans_OK,Ans_Check))</f>
        <v>OK</v>
      </c>
      <c r="E55" s="23" t="str">
        <f t="shared" ca="1" si="0"/>
        <v/>
      </c>
    </row>
    <row r="56" spans="3:5" hidden="1">
      <c r="C56" s="83">
        <f>LookUps!F14</f>
        <v>0</v>
      </c>
      <c r="D56" s="23" t="str">
        <f>IF(C56=0,Ans_OK,IF(Dashboard!M17&gt;Dashboard!H17,Ans_OK,Ans_Check))</f>
        <v>OK</v>
      </c>
      <c r="E56" s="23" t="str">
        <f t="shared" si="0"/>
        <v/>
      </c>
    </row>
    <row r="57" spans="3:5" hidden="1">
      <c r="C57" s="83">
        <f>LookUps!F15</f>
        <v>0</v>
      </c>
      <c r="D57" s="23" t="str">
        <f>IF(C57=0,Ans_OK,IF(Dashboard!M18&gt;Dashboard!H18,Ans_OK,Ans_Check))</f>
        <v>OK</v>
      </c>
      <c r="E57" s="23" t="str">
        <f t="shared" si="0"/>
        <v/>
      </c>
    </row>
    <row r="58" spans="3:5" hidden="1">
      <c r="C58" s="83">
        <f>LookUps!F16</f>
        <v>0</v>
      </c>
      <c r="D58" s="23" t="str">
        <f>IF(C58=0,Ans_OK,IF(Dashboard!M19&gt;Dashboard!H19,Ans_OK,Ans_Check))</f>
        <v>OK</v>
      </c>
      <c r="E58" s="23" t="str">
        <f t="shared" si="0"/>
        <v/>
      </c>
    </row>
    <row r="59" spans="3:5" hidden="1">
      <c r="C59" s="83">
        <f>LookUps!F17</f>
        <v>0</v>
      </c>
      <c r="D59" s="23" t="str">
        <f>IF(C59=0,Ans_OK,IF(Dashboard!M20&gt;Dashboard!H20,Ans_OK,Ans_Check))</f>
        <v>OK</v>
      </c>
      <c r="E59" s="23" t="str">
        <f t="shared" si="0"/>
        <v/>
      </c>
    </row>
    <row r="60" spans="3:5" hidden="1">
      <c r="C60" s="83">
        <f>LookUps!F18</f>
        <v>0</v>
      </c>
      <c r="D60" s="23" t="str">
        <f>IF(C60=0,Ans_OK,IF(Dashboard!M21&gt;Dashboard!H21,Ans_OK,Ans_Check))</f>
        <v>OK</v>
      </c>
      <c r="E60" s="23" t="str">
        <f t="shared" ref="E60:E61" si="1">IF(D60=Ans_OK,"","Check the data entry for "&amp; C60&amp;" as the typical case costs more than full coverage")</f>
        <v/>
      </c>
    </row>
    <row r="61" spans="3:5" hidden="1">
      <c r="C61" s="83">
        <f>LookUps!F19</f>
        <v>0</v>
      </c>
      <c r="D61" s="23" t="str">
        <f>IF(C61=0,Ans_OK,IF(Dashboard!M22&gt;Dashboard!H22,Ans_OK,Ans_Check))</f>
        <v>OK</v>
      </c>
      <c r="E61" s="23" t="str">
        <f t="shared" si="1"/>
        <v/>
      </c>
    </row>
  </sheetData>
  <sheetProtection algorithmName="SHA-512" hashValue="Ks93KokH1sCUBOMy9u2d7Bq1ExzIVZR73ZdaoiqI2AoHGx+Rwc6Eh6VhsTgsu1tmvB+0Fiwgvv26Ge+VUcIItw==" saltValue="iUpiwVnkx+zGW1lt4qPOpg==" spinCount="100000" sheet="1" objects="1" scenarios="1"/>
  <mergeCells count="3">
    <mergeCell ref="D28:E28"/>
    <mergeCell ref="C25:F25"/>
    <mergeCell ref="C5:D5"/>
  </mergeCells>
  <conditionalFormatting sqref="D13:D19">
    <cfRule type="cellIs" dxfId="11" priority="11" operator="equal">
      <formula>Ans_No</formula>
    </cfRule>
  </conditionalFormatting>
  <conditionalFormatting sqref="D46:D59">
    <cfRule type="cellIs" dxfId="10" priority="1" operator="equal">
      <formula>Ans_Check</formula>
    </cfRule>
    <cfRule type="cellIs" dxfId="9" priority="9" operator="equal">
      <formula>"No GDP data"</formula>
    </cfRule>
  </conditionalFormatting>
  <conditionalFormatting sqref="E47:E59">
    <cfRule type="cellIs" dxfId="8" priority="8" operator="equal">
      <formula>Ans_No</formula>
    </cfRule>
  </conditionalFormatting>
  <conditionalFormatting sqref="E46">
    <cfRule type="cellIs" dxfId="7" priority="7" operator="equal">
      <formula>Ans_No</formula>
    </cfRule>
  </conditionalFormatting>
  <conditionalFormatting sqref="D30:E43">
    <cfRule type="cellIs" dxfId="6" priority="6" operator="equal">
      <formula>Ans_Check</formula>
    </cfRule>
  </conditionalFormatting>
  <conditionalFormatting sqref="D60">
    <cfRule type="cellIs" dxfId="5" priority="5" operator="equal">
      <formula>Ans_Check</formula>
    </cfRule>
  </conditionalFormatting>
  <conditionalFormatting sqref="E60">
    <cfRule type="cellIs" dxfId="4" priority="4" operator="equal">
      <formula>Ans_No</formula>
    </cfRule>
  </conditionalFormatting>
  <conditionalFormatting sqref="D61">
    <cfRule type="cellIs" dxfId="3" priority="3" operator="equal">
      <formula>Ans_Check</formula>
    </cfRule>
  </conditionalFormatting>
  <conditionalFormatting sqref="E61">
    <cfRule type="cellIs" dxfId="2" priority="2" operator="equal">
      <formula>Ans_No</formula>
    </cfRule>
  </conditionalFormatting>
  <hyperlinks>
    <hyperlink ref="E13" location="'A. ReferenceFigures'!A1" display="Go to reference sheet" xr:uid="{6BE1184D-1B30-4B2A-A013-94D438BBB89A}"/>
  </hyperlink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18433" r:id="rId4" name="Box_Home">
      <controlPr locked="0" defaultSize="0" print="0" autoFill="0" autoPict="0" macro="[0]!GoToHomeScreen_Click">
        <anchor moveWithCells="1" sizeWithCells="1">
          <from>
            <xdr:col>4</xdr:col>
            <xdr:colOff>3835400</xdr:colOff>
            <xdr:row>4</xdr:row>
            <xdr:rowOff>228600</xdr:rowOff>
          </from>
          <to>
            <xdr:col>4</xdr:col>
            <xdr:colOff>5702300</xdr:colOff>
            <xdr:row>5</xdr:row>
            <xdr:rowOff>38100</xdr:rowOff>
          </to>
        </anchor>
      </controlPr>
    </control>
    <control shapeId="18434" r:id="rId5" name="DD_PageNav">
      <controlPr locked="0" defaultSize="0" autoLine="0" autoPict="0" macro="[0]!DD_DD_PageNav_Change">
        <anchor moveWithCells="1">
          <from>
            <xdr:col>4</xdr:col>
            <xdr:colOff>1574800</xdr:colOff>
            <xdr:row>4</xdr:row>
            <xdr:rowOff>228600</xdr:rowOff>
          </from>
          <to>
            <xdr:col>4</xdr:col>
            <xdr:colOff>3556000</xdr:colOff>
            <xdr:row>5</xdr:row>
            <xdr:rowOff>38100</xdr:rowOff>
          </to>
        </anchor>
      </controlPr>
    </control>
  </controls>
</worksheet>
</file>

<file path=xl/worksheets/sheet5.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B7480-7E49-4C1D-93BB-9A3C11094BE5}">
  <sheetPr codeName="Sheet6">
    <tabColor rgb="FF009B9B"/>
  </sheetPr>
  <dimension ref="C2:R97"/>
  <sheetViews>
    <sheetView showGridLines="0" zoomScale="80" zoomScaleNormal="80" workbookViewId="0">
      <pane xSplit="10" ySplit="10" topLeftCell="K11" activePane="bottomRight" state="frozen"/>
      <selection activeCell="G30" sqref="G30"/>
      <selection pane="topRight" activeCell="G30" sqref="G30"/>
      <selection pane="bottomLeft" activeCell="G30" sqref="G30"/>
      <selection pane="bottomRight" activeCell="E25" sqref="E25:E35"/>
    </sheetView>
  </sheetViews>
  <sheetFormatPr baseColWidth="10" defaultColWidth="8.83203125" defaultRowHeight="15"/>
  <cols>
    <col min="1" max="2" width="2.6640625" customWidth="1"/>
    <col min="3" max="4" width="3.33203125" hidden="1" customWidth="1"/>
    <col min="5" max="6" width="29.33203125" customWidth="1"/>
    <col min="7" max="9" width="29.33203125" hidden="1" customWidth="1"/>
    <col min="10" max="10" width="39.83203125" bestFit="1" customWidth="1"/>
    <col min="11" max="14" width="21.5" customWidth="1"/>
    <col min="15" max="16" width="11.1640625" bestFit="1" customWidth="1"/>
  </cols>
  <sheetData>
    <row r="2" spans="4:18">
      <c r="E2" s="20" t="s">
        <v>71</v>
      </c>
      <c r="F2" s="20"/>
      <c r="G2" s="20"/>
      <c r="H2" s="20"/>
      <c r="I2" s="20"/>
      <c r="J2" s="20"/>
      <c r="M2" s="16"/>
      <c r="N2" s="16"/>
      <c r="O2" s="16"/>
      <c r="P2" s="16"/>
      <c r="Q2" s="16"/>
      <c r="R2" s="16"/>
    </row>
    <row r="3" spans="4:18" ht="2" customHeight="1">
      <c r="E3" s="10"/>
      <c r="F3" s="10"/>
      <c r="G3" s="10"/>
      <c r="H3" s="10"/>
      <c r="I3" s="10"/>
      <c r="J3" s="10"/>
      <c r="M3" s="16"/>
      <c r="N3" s="16"/>
      <c r="O3" s="16"/>
      <c r="P3" s="16"/>
      <c r="Q3" s="16"/>
      <c r="R3" s="16"/>
    </row>
    <row r="4" spans="4:18">
      <c r="M4" s="16"/>
      <c r="N4" s="16"/>
      <c r="O4" s="16"/>
      <c r="P4" s="16"/>
      <c r="Q4" s="16"/>
      <c r="R4" s="16"/>
    </row>
    <row r="5" spans="4:18" hidden="1">
      <c r="J5" t="s">
        <v>293</v>
      </c>
      <c r="K5">
        <f>COLUMN('1.Personal income'!I8)</f>
        <v>9</v>
      </c>
      <c r="L5">
        <f>COLUMN('1.Personal income'!J8)</f>
        <v>10</v>
      </c>
      <c r="M5">
        <f>COLUMN('1.Personal income'!N8)</f>
        <v>14</v>
      </c>
      <c r="N5">
        <f>COLUMN('1.Personal income'!O8)</f>
        <v>15</v>
      </c>
      <c r="O5" s="16"/>
      <c r="P5" s="16"/>
      <c r="Q5" s="16"/>
      <c r="R5" s="16"/>
    </row>
    <row r="6" spans="4:18" hidden="1">
      <c r="J6" t="s">
        <v>294</v>
      </c>
      <c r="K6">
        <f>COLUMN('6.Education services'!I10)</f>
        <v>9</v>
      </c>
      <c r="L6">
        <f>COLUMN('6.Education services'!J10)</f>
        <v>10</v>
      </c>
      <c r="M6">
        <f>COLUMN('6.Education services'!M10)</f>
        <v>13</v>
      </c>
      <c r="N6">
        <f>COLUMN('6.Education services'!N10)</f>
        <v>14</v>
      </c>
      <c r="O6" s="16"/>
      <c r="P6" s="16"/>
      <c r="Q6" s="16"/>
      <c r="R6" s="16"/>
    </row>
    <row r="7" spans="4:18">
      <c r="E7" t="s">
        <v>212</v>
      </c>
      <c r="P7" s="16"/>
      <c r="Q7" s="16"/>
      <c r="R7" s="16"/>
    </row>
    <row r="8" spans="4:18">
      <c r="O8" s="16"/>
      <c r="P8" s="16"/>
      <c r="Q8" s="16"/>
      <c r="R8" s="16"/>
    </row>
    <row r="9" spans="4:18">
      <c r="E9" s="3"/>
      <c r="F9" s="3"/>
      <c r="G9" s="3"/>
      <c r="H9" s="3"/>
      <c r="I9" s="3"/>
      <c r="J9" s="3"/>
      <c r="K9" s="146" t="s">
        <v>6</v>
      </c>
      <c r="L9" s="147"/>
      <c r="M9" s="146" t="s">
        <v>56</v>
      </c>
      <c r="N9" s="147"/>
      <c r="O9" s="16"/>
      <c r="P9" s="16"/>
      <c r="Q9" s="16"/>
      <c r="R9" s="16"/>
    </row>
    <row r="10" spans="4:18">
      <c r="D10" t="s">
        <v>186</v>
      </c>
      <c r="E10" s="3" t="s">
        <v>7</v>
      </c>
      <c r="F10" s="3" t="s">
        <v>7</v>
      </c>
      <c r="G10" s="3" t="s">
        <v>185</v>
      </c>
      <c r="H10" s="3"/>
      <c r="I10" s="3" t="s">
        <v>184</v>
      </c>
      <c r="J10" s="3" t="s">
        <v>38</v>
      </c>
      <c r="K10" s="3">
        <f>I_CurrencySymbol</f>
        <v>0</v>
      </c>
      <c r="L10" s="3" t="s">
        <v>8</v>
      </c>
      <c r="M10" s="3">
        <f>I_CurrencySymbol</f>
        <v>0</v>
      </c>
      <c r="N10" s="3" t="s">
        <v>8</v>
      </c>
    </row>
    <row r="11" spans="4:18">
      <c r="E11" s="143" t="str">
        <f>IF('B. CostCategories'!D15="","",'B. CostCategories'!D15)</f>
        <v>Personal income</v>
      </c>
      <c r="F11" s="49" t="str">
        <f t="shared" ref="F11:F23" si="0">IF(E11="",F10,E11)</f>
        <v>Personal income</v>
      </c>
      <c r="G11" s="49" t="str">
        <f>INDEX(LookUps!P:P,MATCH(F11,LookUps!Q:Q,0))</f>
        <v>1.Personal income</v>
      </c>
      <c r="H11" s="49" t="str">
        <f>INDEX('B. CostCategories'!F:F,MATCH(F11&amp;J11,'B. CostCategories'!H:H,0))</f>
        <v>R1</v>
      </c>
      <c r="I11" s="49">
        <f ca="1">MATCH(H11,INDIRECT(SUBSTITUTE(ADDRESS(1,3,4,,$G11),1,"",IF(LEFT(G11,1)="1","2","1"))&amp;":"&amp;SUBSTITUTE(ADDRESS(1,3,4),1,"")),0)+11</f>
        <v>19</v>
      </c>
      <c r="J11" s="22" t="str">
        <f>IF('B. CostCategories'!E15="","",'B. CostCategories'!E15)</f>
        <v>Irreversible (deaths)</v>
      </c>
      <c r="K11" s="120" cm="1">
        <f t="array" aca="1" ref="K11" ca="1">IF(ISERROR($I11),"",INDIRECT(ADDRESS($I11,K$5,4,,$G11)))</f>
        <v>0</v>
      </c>
      <c r="L11" s="120" t="str" cm="1">
        <f t="array" aca="1" ref="L11" ca="1">IF(I_ExchangeRate="","",IF(ISERROR($I11),"",INDIRECT(ADDRESS($I11,L$5,4,,$G11))))</f>
        <v/>
      </c>
      <c r="M11" s="120" cm="1">
        <f t="array" aca="1" ref="M11" ca="1">IF(ISERROR($I11),"",INDIRECT(ADDRESS($I11,M$5,4,,$G11)))</f>
        <v>0</v>
      </c>
      <c r="N11" s="120" t="str" cm="1">
        <f t="array" aca="1" ref="N11" ca="1">IF(I_ExchangeRate="","",IF(ISERROR($I11),"",INDIRECT(ADDRESS($I11,N$5,4,,$G11))))</f>
        <v/>
      </c>
      <c r="O11" s="33"/>
    </row>
    <row r="12" spans="4:18">
      <c r="E12" s="144"/>
      <c r="F12" s="50" t="str">
        <f t="shared" si="0"/>
        <v>Personal income</v>
      </c>
      <c r="G12" s="50" t="str">
        <f>INDEX(LookUps!P:P,MATCH(F12,LookUps!Q:Q,0))</f>
        <v>1.Personal income</v>
      </c>
      <c r="H12" s="50" t="str">
        <f>INDEX('B. CostCategories'!F:F,MATCH(F12&amp;J12,'B. CostCategories'!H:H,0))</f>
        <v>R2</v>
      </c>
      <c r="I12" s="49">
        <f t="shared" ref="I12:I50" ca="1" si="1">MATCH(H12,INDIRECT(SUBSTITUTE(ADDRESS(1,3,4,,$G12),1,"",IF(LEFT(G12,1)="1","2","1"))&amp;":"&amp;SUBSTITUTE(ADDRESS(1,3,4),1,"")),0)+11</f>
        <v>33</v>
      </c>
      <c r="J12" s="22" t="str">
        <f>IF('B. CostCategories'!E16="","",'B. CostCategories'!E16)</f>
        <v xml:space="preserve">Reversible - Employment Income loss </v>
      </c>
      <c r="K12" s="120" cm="1">
        <f t="array" aca="1" ref="K12" ca="1">IF(ISERROR($I12),"",INDIRECT(ADDRESS($I12,K$5,4,,$G12)))</f>
        <v>0</v>
      </c>
      <c r="L12" s="120" t="str" cm="1">
        <f t="array" aca="1" ref="L12" ca="1">IF(I_ExchangeRate="","",IF(ISERROR($I12),"",INDIRECT(ADDRESS($I12,L$5,4,,$G12))))</f>
        <v/>
      </c>
      <c r="M12" s="120" cm="1">
        <f t="array" aca="1" ref="M12" ca="1">IF(ISERROR($I12),"",INDIRECT(ADDRESS($I12,M$5,4,,$G12)))</f>
        <v>0</v>
      </c>
      <c r="N12" s="120" t="str" cm="1">
        <f t="array" aca="1" ref="N12" ca="1">IF(I_ExchangeRate="","",IF(ISERROR($I12),"",INDIRECT(ADDRESS($I12,N$5,4,,$G12))))</f>
        <v/>
      </c>
    </row>
    <row r="13" spans="4:18">
      <c r="E13" s="144"/>
      <c r="F13" s="50" t="str">
        <f t="shared" si="0"/>
        <v>Personal income</v>
      </c>
      <c r="G13" s="50" t="str">
        <f>INDEX(LookUps!P:P,MATCH(F13,LookUps!Q:Q,0))</f>
        <v>1.Personal income</v>
      </c>
      <c r="H13" s="50" t="str">
        <f>INDEX('B. CostCategories'!F:F,MATCH(F13&amp;J13,'B. CostCategories'!H:H,0))</f>
        <v>R3</v>
      </c>
      <c r="I13" s="49">
        <f t="shared" ca="1" si="1"/>
        <v>47</v>
      </c>
      <c r="J13" s="22" t="str">
        <f>IF('B. CostCategories'!E17="","",'B. CostCategories'!E17)</f>
        <v>Reversible - Missing value of lost household work</v>
      </c>
      <c r="K13" s="120" cm="1">
        <f t="array" aca="1" ref="K13" ca="1">IF(ISERROR($I13),"",INDIRECT(ADDRESS($I13,K$5,4,,$G13)))</f>
        <v>0</v>
      </c>
      <c r="L13" s="120" t="str" cm="1">
        <f t="array" aca="1" ref="L13" ca="1">IF(I_ExchangeRate="","",IF(ISERROR($I13),"",INDIRECT(ADDRESS($I13,L$5,4,,$G13))))</f>
        <v/>
      </c>
      <c r="M13" s="120" cm="1">
        <f t="array" aca="1" ref="M13" ca="1">IF(ISERROR($I13),"",INDIRECT(ADDRESS($I13,M$5,4,,$G13)))</f>
        <v>0</v>
      </c>
      <c r="N13" s="120" t="str" cm="1">
        <f t="array" aca="1" ref="N13" ca="1">IF(I_ExchangeRate="","",IF(ISERROR($I13),"",INDIRECT(ADDRESS($I13,N$5,4,,$G13))))</f>
        <v/>
      </c>
    </row>
    <row r="14" spans="4:18">
      <c r="E14" s="144"/>
      <c r="F14" s="50" t="str">
        <f t="shared" si="0"/>
        <v>Personal income</v>
      </c>
      <c r="G14" s="50" t="str">
        <f>INDEX(LookUps!P:P,MATCH(F14,LookUps!Q:Q,0))</f>
        <v>1.Personal income</v>
      </c>
      <c r="H14" s="50" t="str">
        <f>INDEX('B. CostCategories'!F:F,MATCH(F14&amp;J14,'B. CostCategories'!H:H,0))</f>
        <v>R4</v>
      </c>
      <c r="I14" s="49">
        <f t="shared" ca="1" si="1"/>
        <v>61</v>
      </c>
      <c r="J14" s="22" t="str">
        <f>IF('B. CostCategories'!E18="","",'B. CostCategories'!E18)</f>
        <v/>
      </c>
      <c r="K14" s="120" cm="1">
        <f t="array" aca="1" ref="K14" ca="1">IF(ISERROR($I14),"",INDIRECT(ADDRESS($I14,K$5,4,,$G14)))</f>
        <v>0</v>
      </c>
      <c r="L14" s="120" t="str" cm="1">
        <f t="array" aca="1" ref="L14" ca="1">IF(I_ExchangeRate="","",IF(ISERROR($I14),"",INDIRECT(ADDRESS($I14,L$5,4,,$G14))))</f>
        <v/>
      </c>
      <c r="M14" s="120" cm="1">
        <f t="array" aca="1" ref="M14" ca="1">IF(ISERROR($I14),"",INDIRECT(ADDRESS($I14,M$5,4,,$G14)))</f>
        <v>0</v>
      </c>
      <c r="N14" s="120" t="str" cm="1">
        <f t="array" aca="1" ref="N14" ca="1">IF(I_ExchangeRate="","",IF(ISERROR($I14),"",INDIRECT(ADDRESS($I14,N$5,4,,$G14))))</f>
        <v/>
      </c>
    </row>
    <row r="15" spans="4:18">
      <c r="E15" s="144"/>
      <c r="F15" s="50" t="str">
        <f t="shared" si="0"/>
        <v>Personal income</v>
      </c>
      <c r="G15" s="50" t="str">
        <f>INDEX(LookUps!P:P,MATCH(F15,LookUps!Q:Q,0))</f>
        <v>1.Personal income</v>
      </c>
      <c r="H15" s="50" t="str">
        <f>INDEX('B. CostCategories'!F:F,MATCH(F15&amp;J15,'B. CostCategories'!H:H,0))</f>
        <v>R4</v>
      </c>
      <c r="I15" s="49">
        <f t="shared" ca="1" si="1"/>
        <v>61</v>
      </c>
      <c r="J15" s="22" t="str">
        <f>IF('B. CostCategories'!E19="","",'B. CostCategories'!E19)</f>
        <v/>
      </c>
      <c r="K15" s="120" cm="1">
        <f t="array" aca="1" ref="K15" ca="1">IF(ISERROR($I15),"",INDIRECT(ADDRESS($I15,K$5,4,,$G15)))</f>
        <v>0</v>
      </c>
      <c r="L15" s="120" t="str" cm="1">
        <f t="array" aca="1" ref="L15" ca="1">IF(I_ExchangeRate="","",IF(ISERROR($I15),"",INDIRECT(ADDRESS($I15,L$5,4,,$G15))))</f>
        <v/>
      </c>
      <c r="M15" s="120" cm="1">
        <f t="array" aca="1" ref="M15" ca="1">IF(ISERROR($I15),"",INDIRECT(ADDRESS($I15,M$5,4,,$G15)))</f>
        <v>0</v>
      </c>
      <c r="N15" s="120" t="str" cm="1">
        <f t="array" aca="1" ref="N15" ca="1">IF(I_ExchangeRate="","",IF(ISERROR($I15),"",INDIRECT(ADDRESS($I15,N$5,4,,$G15))))</f>
        <v/>
      </c>
    </row>
    <row r="16" spans="4:18">
      <c r="E16" s="145"/>
      <c r="F16" s="51" t="str">
        <f t="shared" si="0"/>
        <v>Personal income</v>
      </c>
      <c r="G16" s="51" t="str">
        <f>INDEX(LookUps!P:P,MATCH(F16,LookUps!Q:Q,0))</f>
        <v>1.Personal income</v>
      </c>
      <c r="H16" s="51" t="str">
        <f>INDEX('B. CostCategories'!F:F,MATCH(F16&amp;J16,'B. CostCategories'!H:H,0))</f>
        <v>R4</v>
      </c>
      <c r="I16" s="49">
        <f t="shared" ca="1" si="1"/>
        <v>61</v>
      </c>
      <c r="J16" s="22" t="str">
        <f>IF('B. CostCategories'!E20="","",'B. CostCategories'!E20)</f>
        <v/>
      </c>
      <c r="K16" s="120" cm="1">
        <f t="array" aca="1" ref="K16" ca="1">IF(ISERROR($I16),"",INDIRECT(ADDRESS($I16,K$5,4,,$G16)))</f>
        <v>0</v>
      </c>
      <c r="L16" s="120" t="str" cm="1">
        <f t="array" aca="1" ref="L16" ca="1">IF(I_ExchangeRate="","",IF(ISERROR($I16),"",INDIRECT(ADDRESS($I16,L$5,4,,$G16))))</f>
        <v/>
      </c>
      <c r="M16" s="120" cm="1">
        <f t="array" aca="1" ref="M16" ca="1">IF(ISERROR($I16),"",INDIRECT(ADDRESS($I16,M$5,4,,$G16)))</f>
        <v>0</v>
      </c>
      <c r="N16" s="120" t="str" cm="1">
        <f t="array" aca="1" ref="N16" ca="1">IF(I_ExchangeRate="","",IF(ISERROR($I16),"",INDIRECT(ADDRESS($I16,N$5,4,,$G16))))</f>
        <v/>
      </c>
    </row>
    <row r="17" spans="3:16">
      <c r="C17">
        <f>'B. CostCategories'!C15</f>
        <v>1</v>
      </c>
      <c r="D17">
        <v>1</v>
      </c>
      <c r="E17" s="24" t="str">
        <f>"Total "&amp;E11</f>
        <v>Total Personal income</v>
      </c>
      <c r="F17" s="24" t="str">
        <f t="shared" si="0"/>
        <v>Total Personal income</v>
      </c>
      <c r="G17" s="24" t="e">
        <f>INDEX(LookUps!P:P,MATCH(F17,LookUps!Q:Q,0))</f>
        <v>#N/A</v>
      </c>
      <c r="H17" s="24" t="e">
        <f>INDEX('B. CostCategories'!F:F,MATCH(F17&amp;J17,'B. CostCategories'!H:H,0))</f>
        <v>#N/A</v>
      </c>
      <c r="I17" s="24" t="e">
        <f t="shared" ref="I17" ca="1" si="2">MATCH(H17,INDIRECT(SUBSTITUTE(ADDRESS(1,3,4,,$G17),1,"")&amp;":"&amp;SUBSTITUTE(ADDRESS(1,3,4),1,"")),0)+11</f>
        <v>#N/A</v>
      </c>
      <c r="J17" s="5"/>
      <c r="K17" s="121">
        <f ca="1">SUM(K11:K16)</f>
        <v>0</v>
      </c>
      <c r="L17" s="121">
        <f t="shared" ref="L17:N17" ca="1" si="3">SUM(L11:L16)</f>
        <v>0</v>
      </c>
      <c r="M17" s="121">
        <f t="shared" ca="1" si="3"/>
        <v>0</v>
      </c>
      <c r="N17" s="121">
        <f t="shared" ca="1" si="3"/>
        <v>0</v>
      </c>
    </row>
    <row r="18" spans="3:16">
      <c r="E18" s="143" t="str">
        <f>IF('B. CostCategories'!D21="","",'B. CostCategories'!D21)</f>
        <v>Healthcare</v>
      </c>
      <c r="F18" s="59" t="str">
        <f t="shared" si="0"/>
        <v>Healthcare</v>
      </c>
      <c r="G18" s="59" t="str">
        <f>INDEX(LookUps!P:P,MATCH(F18,LookUps!Q:Q,0))</f>
        <v>2.Healthcare</v>
      </c>
      <c r="H18" s="59" t="str">
        <f>INDEX('B. CostCategories'!F:F,MATCH(F18&amp;J18,'B. CostCategories'!H:H,0))</f>
        <v>R7</v>
      </c>
      <c r="I18" s="49">
        <f t="shared" ca="1" si="1"/>
        <v>25</v>
      </c>
      <c r="J18" s="22" t="str">
        <f>IF('B. CostCategories'!E21="","",'B. CostCategories'!E21)</f>
        <v>Sexual violence</v>
      </c>
      <c r="K18" s="120" cm="1">
        <f t="array" aca="1" ref="K18" ca="1">IF(ISERROR($I18),"",INDIRECT(ADDRESS($I18,K$5,4,,$G18)))</f>
        <v>0</v>
      </c>
      <c r="L18" s="120" t="str" cm="1">
        <f t="array" aca="1" ref="L18" ca="1">IF(I_ExchangeRate="","",IF(ISERROR($I18),"",INDIRECT(ADDRESS($I18,L$5,4,,$G18))))</f>
        <v/>
      </c>
      <c r="M18" s="120" cm="1">
        <f t="array" aca="1" ref="M18" ca="1">IF(ISERROR($I18),"",INDIRECT(ADDRESS($I18,M$5,4,,$G18)))</f>
        <v>0</v>
      </c>
      <c r="N18" s="120" t="str" cm="1">
        <f t="array" aca="1" ref="N18" ca="1">IF(I_ExchangeRate="","",IF(ISERROR($I18),"",INDIRECT(ADDRESS($I18,N$5,4,,$G18))))</f>
        <v/>
      </c>
    </row>
    <row r="19" spans="3:16">
      <c r="E19" s="144"/>
      <c r="F19" s="60" t="str">
        <f t="shared" si="0"/>
        <v>Healthcare</v>
      </c>
      <c r="G19" s="60" t="str">
        <f>INDEX(LookUps!P:P,MATCH(F19,LookUps!Q:Q,0))</f>
        <v>2.Healthcare</v>
      </c>
      <c r="H19" s="60" t="str">
        <f>INDEX('B. CostCategories'!F:F,MATCH(F19&amp;J19,'B. CostCategories'!H:H,0))</f>
        <v>R8</v>
      </c>
      <c r="I19" s="49">
        <f t="shared" ca="1" si="1"/>
        <v>39</v>
      </c>
      <c r="J19" s="22" t="str">
        <f>IF('B. CostCategories'!E22="","",'B. CostCategories'!E22)</f>
        <v>Physical violence</v>
      </c>
      <c r="K19" s="120" cm="1">
        <f t="array" aca="1" ref="K19" ca="1">IF(ISERROR($I19),"",INDIRECT(ADDRESS($I19,K$5,4,,$G19)))</f>
        <v>0</v>
      </c>
      <c r="L19" s="120" t="str" cm="1">
        <f t="array" aca="1" ref="L19" ca="1">IF(I_ExchangeRate="","",IF(ISERROR($I19),"",INDIRECT(ADDRESS($I19,L$5,4,,$G19))))</f>
        <v/>
      </c>
      <c r="M19" s="120" cm="1">
        <f t="array" aca="1" ref="M19" ca="1">IF(ISERROR($I19),"",INDIRECT(ADDRESS($I19,M$5,4,,$G19)))</f>
        <v>0</v>
      </c>
      <c r="N19" s="120" t="str" cm="1">
        <f t="array" aca="1" ref="N19" ca="1">IF(I_ExchangeRate="","",IF(ISERROR($I19),"",INDIRECT(ADDRESS($I19,N$5,4,,$G19))))</f>
        <v/>
      </c>
    </row>
    <row r="20" spans="3:16">
      <c r="E20" s="144"/>
      <c r="F20" s="60" t="str">
        <f t="shared" si="0"/>
        <v>Healthcare</v>
      </c>
      <c r="G20" s="60" t="str">
        <f>INDEX(LookUps!P:P,MATCH(F20,LookUps!Q:Q,0))</f>
        <v>2.Healthcare</v>
      </c>
      <c r="H20" s="60" t="str">
        <f>INDEX('B. CostCategories'!F:F,MATCH(F20&amp;J20,'B. CostCategories'!H:H,0))</f>
        <v>R9</v>
      </c>
      <c r="I20" s="49">
        <f t="shared" ca="1" si="1"/>
        <v>53</v>
      </c>
      <c r="J20" s="22" t="str">
        <f>IF('B. CostCategories'!E23="","",'B. CostCategories'!E23)</f>
        <v/>
      </c>
      <c r="K20" s="120" cm="1">
        <f t="array" aca="1" ref="K20" ca="1">IF(ISERROR($I20),"",INDIRECT(ADDRESS($I20,K$5,4,,$G20)))</f>
        <v>0</v>
      </c>
      <c r="L20" s="120" t="str" cm="1">
        <f t="array" aca="1" ref="L20" ca="1">IF(I_ExchangeRate="","",IF(ISERROR($I20),"",INDIRECT(ADDRESS($I20,L$5,4,,$G20))))</f>
        <v/>
      </c>
      <c r="M20" s="120" cm="1">
        <f t="array" aca="1" ref="M20" ca="1">IF(ISERROR($I20),"",INDIRECT(ADDRESS($I20,M$5,4,,$G20)))</f>
        <v>0</v>
      </c>
      <c r="N20" s="120" t="str" cm="1">
        <f t="array" aca="1" ref="N20" ca="1">IF(I_ExchangeRate="","",IF(ISERROR($I20),"",INDIRECT(ADDRESS($I20,N$5,4,,$G20))))</f>
        <v/>
      </c>
    </row>
    <row r="21" spans="3:16">
      <c r="E21" s="144"/>
      <c r="F21" s="60" t="str">
        <f t="shared" si="0"/>
        <v>Healthcare</v>
      </c>
      <c r="G21" s="60" t="str">
        <f>INDEX(LookUps!P:P,MATCH(F21,LookUps!Q:Q,0))</f>
        <v>2.Healthcare</v>
      </c>
      <c r="H21" s="60" t="str">
        <f>INDEX('B. CostCategories'!F:F,MATCH(F21&amp;J21,'B. CostCategories'!H:H,0))</f>
        <v>R9</v>
      </c>
      <c r="I21" s="49">
        <f t="shared" ca="1" si="1"/>
        <v>53</v>
      </c>
      <c r="J21" s="22" t="str">
        <f>IF('B. CostCategories'!E24="","",'B. CostCategories'!E24)</f>
        <v/>
      </c>
      <c r="K21" s="120" cm="1">
        <f t="array" aca="1" ref="K21" ca="1">IF(ISERROR($I21),"",INDIRECT(ADDRESS($I21,K$5,4,,$G21)))</f>
        <v>0</v>
      </c>
      <c r="L21" s="120" t="str" cm="1">
        <f t="array" aca="1" ref="L21" ca="1">IF(I_ExchangeRate="","",IF(ISERROR($I21),"",INDIRECT(ADDRESS($I21,L$5,4,,$G21))))</f>
        <v/>
      </c>
      <c r="M21" s="120" cm="1">
        <f t="array" aca="1" ref="M21" ca="1">IF(ISERROR($I21),"",INDIRECT(ADDRESS($I21,M$5,4,,$G21)))</f>
        <v>0</v>
      </c>
      <c r="N21" s="120" t="str" cm="1">
        <f t="array" aca="1" ref="N21" ca="1">IF(I_ExchangeRate="","",IF(ISERROR($I21),"",INDIRECT(ADDRESS($I21,N$5,4,,$G21))))</f>
        <v/>
      </c>
    </row>
    <row r="22" spans="3:16">
      <c r="E22" s="144"/>
      <c r="F22" s="61" t="str">
        <f t="shared" si="0"/>
        <v>Healthcare</v>
      </c>
      <c r="G22" s="61" t="str">
        <f>INDEX(LookUps!P:P,MATCH(F22,LookUps!Q:Q,0))</f>
        <v>2.Healthcare</v>
      </c>
      <c r="H22" s="61" t="str">
        <f>INDEX('B. CostCategories'!F:F,MATCH(F22&amp;J22,'B. CostCategories'!H:H,0))</f>
        <v>R9</v>
      </c>
      <c r="I22" s="49">
        <f t="shared" ca="1" si="1"/>
        <v>53</v>
      </c>
      <c r="J22" s="22" t="str">
        <f>IF('B. CostCategories'!E25="","",'B. CostCategories'!E25)</f>
        <v/>
      </c>
      <c r="K22" s="120" cm="1">
        <f t="array" aca="1" ref="K22" ca="1">IF(ISERROR($I22),"",INDIRECT(ADDRESS($I22,K$5,4,,$G22)))</f>
        <v>0</v>
      </c>
      <c r="L22" s="120" t="str" cm="1">
        <f t="array" aca="1" ref="L22" ca="1">IF(I_ExchangeRate="","",IF(ISERROR($I22),"",INDIRECT(ADDRESS($I22,L$5,4,,$G22))))</f>
        <v/>
      </c>
      <c r="M22" s="120" cm="1">
        <f t="array" aca="1" ref="M22" ca="1">IF(ISERROR($I22),"",INDIRECT(ADDRESS($I22,M$5,4,,$G22)))</f>
        <v>0</v>
      </c>
      <c r="N22" s="120" t="str" cm="1">
        <f t="array" aca="1" ref="N22" ca="1">IF(I_ExchangeRate="","",IF(ISERROR($I22),"",INDIRECT(ADDRESS($I22,N$5,4,,$G22))))</f>
        <v/>
      </c>
      <c r="O22" s="91"/>
      <c r="P22" s="92"/>
    </row>
    <row r="23" spans="3:16">
      <c r="E23" s="145"/>
      <c r="F23" s="80" t="str">
        <f t="shared" si="0"/>
        <v>Healthcare</v>
      </c>
      <c r="G23" s="80" t="str">
        <f>INDEX(LookUps!P:P,MATCH(F23,LookUps!Q:Q,0))</f>
        <v>2.Healthcare</v>
      </c>
      <c r="H23" s="80" t="e">
        <f>INDEX('B. CostCategories'!F:F,MATCH(F23&amp;J23,'B. CostCategories'!H:H,0))</f>
        <v>#N/A</v>
      </c>
      <c r="I23" s="79"/>
      <c r="J23" s="22" t="s">
        <v>208</v>
      </c>
      <c r="K23" s="120">
        <f ca="1">IF('2.Healthcare'!H7=Ans_No,0,'2.Healthcare'!$H$9*SUM(DetailedSummary!K18:K22))</f>
        <v>0</v>
      </c>
      <c r="L23" s="120" t="str">
        <f>IF(I_ExchangeRate="","",K23/I_ExchangeRate)</f>
        <v/>
      </c>
      <c r="M23" s="120">
        <f ca="1">IF('2.Healthcare'!H7=Ans_No,0,'2.Healthcare'!$H$9*SUM(DetailedSummary!M18:M22))</f>
        <v>0</v>
      </c>
      <c r="N23" s="120" t="str">
        <f>IF(I_ExchangeRate="","",M23/I_ExchangeRate)</f>
        <v/>
      </c>
    </row>
    <row r="24" spans="3:16">
      <c r="C24">
        <f>'B. CostCategories'!C21</f>
        <v>2</v>
      </c>
      <c r="D24">
        <v>1</v>
      </c>
      <c r="E24" s="24" t="str">
        <f>"Total "&amp;E18</f>
        <v>Total Healthcare</v>
      </c>
      <c r="F24" s="24" t="str">
        <f>IF(E24="",F22,E24)</f>
        <v>Total Healthcare</v>
      </c>
      <c r="G24" s="24" t="e">
        <f>INDEX(LookUps!P:P,MATCH(F24,LookUps!Q:Q,0))</f>
        <v>#N/A</v>
      </c>
      <c r="H24" s="24" t="e">
        <f>INDEX('B. CostCategories'!F:F,MATCH(F24&amp;J24,'B. CostCategories'!H:H,0))</f>
        <v>#N/A</v>
      </c>
      <c r="I24" s="24" t="e">
        <f t="shared" ref="I24:I80" ca="1" si="4">MATCH(H24,INDIRECT(SUBSTITUTE(ADDRESS(1,3,4,,$G24),1,"")&amp;":"&amp;SUBSTITUTE(ADDRESS(1,3,4),1,"")),0)+11</f>
        <v>#N/A</v>
      </c>
      <c r="J24" s="5"/>
      <c r="K24" s="121">
        <f ca="1">SUM(K18:K23)</f>
        <v>0</v>
      </c>
      <c r="L24" s="121">
        <f t="shared" ref="L24:N24" ca="1" si="5">SUM(L18:L23)</f>
        <v>0</v>
      </c>
      <c r="M24" s="121">
        <f t="shared" ca="1" si="5"/>
        <v>0</v>
      </c>
      <c r="N24" s="121">
        <f t="shared" ca="1" si="5"/>
        <v>0</v>
      </c>
    </row>
    <row r="25" spans="3:16">
      <c r="E25" s="143" t="str">
        <f>IF('B. CostCategories'!D26="","",'B. CostCategories'!D26)</f>
        <v>Law enforcement and judiciary</v>
      </c>
      <c r="F25" s="49" t="str">
        <f t="shared" ref="F25:F53" si="6">IF(E25="",F24,E25)</f>
        <v>Law enforcement and judiciary</v>
      </c>
      <c r="G25" s="49" t="str">
        <f>INDEX(LookUps!P:P,MATCH(F25,LookUps!Q:Q,0))</f>
        <v>3.Law enforcement and judiciary</v>
      </c>
      <c r="H25" s="49" t="str">
        <f>INDEX('B. CostCategories'!F:F,MATCH(F25&amp;J25,'B. CostCategories'!H:H,0))</f>
        <v>R12</v>
      </c>
      <c r="I25" s="49">
        <f t="shared" ca="1" si="1"/>
        <v>19</v>
      </c>
      <c r="J25" s="22" t="str">
        <f>IF('B. CostCategories'!E26="","",'B. CostCategories'!E26)</f>
        <v>Cost of service call by police</v>
      </c>
      <c r="K25" s="120" cm="1">
        <f t="array" aca="1" ref="K25" ca="1">IF(ISERROR($I25),"",INDIRECT(ADDRESS($I25,K$5,4,,$G25)))</f>
        <v>0</v>
      </c>
      <c r="L25" s="120" t="str" cm="1">
        <f t="array" aca="1" ref="L25" ca="1">IF(I_ExchangeRate="","",IF(ISERROR($I25),"",INDIRECT(ADDRESS($I25,L$5,4,,$G25))))</f>
        <v/>
      </c>
      <c r="M25" s="120" cm="1">
        <f t="array" aca="1" ref="M25" ca="1">IF(ISERROR($I25),"",INDIRECT(ADDRESS($I25,M$5,4,,$G25)))</f>
        <v>0</v>
      </c>
      <c r="N25" s="120" t="str" cm="1">
        <f t="array" aca="1" ref="N25" ca="1">IF(I_ExchangeRate="","",IF(ISERROR($I25),"",INDIRECT(ADDRESS($I25,N$5,4,,$G25))))</f>
        <v/>
      </c>
    </row>
    <row r="26" spans="3:16">
      <c r="E26" s="144"/>
      <c r="F26" s="50" t="str">
        <f t="shared" si="6"/>
        <v>Law enforcement and judiciary</v>
      </c>
      <c r="G26" s="50" t="str">
        <f>INDEX(LookUps!P:P,MATCH(F26,LookUps!Q:Q,0))</f>
        <v>3.Law enforcement and judiciary</v>
      </c>
      <c r="H26" s="50" t="str">
        <f>INDEX('B. CostCategories'!F:F,MATCH(F26&amp;J26,'B. CostCategories'!H:H,0))</f>
        <v>R13</v>
      </c>
      <c r="I26" s="49">
        <f t="shared" ca="1" si="1"/>
        <v>33</v>
      </c>
      <c r="J26" s="22" t="str">
        <f>IF('B. CostCategories'!E27="","",'B. CostCategories'!E27)</f>
        <v>Registration and administration cost of case</v>
      </c>
      <c r="K26" s="120" cm="1">
        <f t="array" aca="1" ref="K26" ca="1">IF(ISERROR($I26),"",INDIRECT(ADDRESS($I26,K$5,4,,$G26)))</f>
        <v>0</v>
      </c>
      <c r="L26" s="120" t="str" cm="1">
        <f t="array" aca="1" ref="L26" ca="1">IF(I_ExchangeRate="","",IF(ISERROR($I26),"",INDIRECT(ADDRESS($I26,L$5,4,,$G26))))</f>
        <v/>
      </c>
      <c r="M26" s="120" cm="1">
        <f t="array" aca="1" ref="M26" ca="1">IF(ISERROR($I26),"",INDIRECT(ADDRESS($I26,M$5,4,,$G26)))</f>
        <v>0</v>
      </c>
      <c r="N26" s="120" t="str" cm="1">
        <f t="array" aca="1" ref="N26" ca="1">IF(I_ExchangeRate="","",IF(ISERROR($I26),"",INDIRECT(ADDRESS($I26,N$5,4,,$G26))))</f>
        <v/>
      </c>
    </row>
    <row r="27" spans="3:16">
      <c r="E27" s="144"/>
      <c r="F27" s="50" t="str">
        <f t="shared" si="6"/>
        <v>Law enforcement and judiciary</v>
      </c>
      <c r="G27" s="50" t="str">
        <f>INDEX(LookUps!P:P,MATCH(F27,LookUps!Q:Q,0))</f>
        <v>3.Law enforcement and judiciary</v>
      </c>
      <c r="H27" s="50" t="str">
        <f>INDEX('B. CostCategories'!F:F,MATCH(F27&amp;J27,'B. CostCategories'!H:H,0))</f>
        <v>R14</v>
      </c>
      <c r="I27" s="49">
        <f t="shared" ca="1" si="1"/>
        <v>47</v>
      </c>
      <c r="J27" s="22" t="str">
        <f>IF('B. CostCategories'!E28="","",'B. CostCategories'!E28)</f>
        <v>Protection</v>
      </c>
      <c r="K27" s="120" cm="1">
        <f t="array" aca="1" ref="K27" ca="1">IF(ISERROR($I27),"",INDIRECT(ADDRESS($I27,K$5,4,,$G27)))</f>
        <v>0</v>
      </c>
      <c r="L27" s="120" t="str" cm="1">
        <f t="array" aca="1" ref="L27" ca="1">IF(I_ExchangeRate="","",IF(ISERROR($I27),"",INDIRECT(ADDRESS($I27,L$5,4,,$G27))))</f>
        <v/>
      </c>
      <c r="M27" s="120" cm="1">
        <f t="array" aca="1" ref="M27" ca="1">IF(ISERROR($I27),"",INDIRECT(ADDRESS($I27,M$5,4,,$G27)))</f>
        <v>0</v>
      </c>
      <c r="N27" s="120" t="str" cm="1">
        <f t="array" aca="1" ref="N27" ca="1">IF(I_ExchangeRate="","",IF(ISERROR($I27),"",INDIRECT(ADDRESS($I27,N$5,4,,$G27))))</f>
        <v/>
      </c>
    </row>
    <row r="28" spans="3:16">
      <c r="E28" s="144"/>
      <c r="F28" s="50" t="str">
        <f t="shared" si="6"/>
        <v>Law enforcement and judiciary</v>
      </c>
      <c r="G28" s="50" t="str">
        <f>INDEX(LookUps!P:P,MATCH(F28,LookUps!Q:Q,0))</f>
        <v>3.Law enforcement and judiciary</v>
      </c>
      <c r="H28" s="50" t="str">
        <f>INDEX('B. CostCategories'!F:F,MATCH(F28&amp;J28,'B. CostCategories'!H:H,0))</f>
        <v>R15</v>
      </c>
      <c r="I28" s="49">
        <f t="shared" ca="1" si="1"/>
        <v>61</v>
      </c>
      <c r="J28" s="22" t="str">
        <f>IF('B. CostCategories'!E29="","",'B. CostCategories'!E29)</f>
        <v>Probation/Arrest</v>
      </c>
      <c r="K28" s="120" cm="1">
        <f t="array" aca="1" ref="K28" ca="1">IF(ISERROR($I28),"",INDIRECT(ADDRESS($I28,K$5,4,,$G28)))</f>
        <v>0</v>
      </c>
      <c r="L28" s="120" t="str" cm="1">
        <f t="array" aca="1" ref="L28" ca="1">IF(I_ExchangeRate="","",IF(ISERROR($I28),"",INDIRECT(ADDRESS($I28,L$5,4,,$G28))))</f>
        <v/>
      </c>
      <c r="M28" s="120" cm="1">
        <f t="array" aca="1" ref="M28" ca="1">IF(ISERROR($I28),"",INDIRECT(ADDRESS($I28,M$5,4,,$G28)))</f>
        <v>0</v>
      </c>
      <c r="N28" s="120" t="str" cm="1">
        <f t="array" aca="1" ref="N28" ca="1">IF(I_ExchangeRate="","",IF(ISERROR($I28),"",INDIRECT(ADDRESS($I28,N$5,4,,$G28))))</f>
        <v/>
      </c>
    </row>
    <row r="29" spans="3:16">
      <c r="E29" s="144"/>
      <c r="F29" s="50" t="str">
        <f t="shared" si="6"/>
        <v>Law enforcement and judiciary</v>
      </c>
      <c r="G29" s="50" t="str">
        <f>INDEX(LookUps!P:P,MATCH(F29,LookUps!Q:Q,0))</f>
        <v>3.Law enforcement and judiciary</v>
      </c>
      <c r="H29" s="50" t="str">
        <f>INDEX('B. CostCategories'!F:F,MATCH(F29&amp;J29,'B. CostCategories'!H:H,0))</f>
        <v>R16</v>
      </c>
      <c r="I29" s="49">
        <f t="shared" ca="1" si="1"/>
        <v>75</v>
      </c>
      <c r="J29" s="22" t="str">
        <f>IF('B. CostCategories'!E30="","",'B. CostCategories'!E30)</f>
        <v>Eviction</v>
      </c>
      <c r="K29" s="120" cm="1">
        <f t="array" aca="1" ref="K29" ca="1">IF(ISERROR($I29),"",INDIRECT(ADDRESS($I29,K$5,4,,$G29)))</f>
        <v>0</v>
      </c>
      <c r="L29" s="120" t="str" cm="1">
        <f t="array" aca="1" ref="L29" ca="1">IF(I_ExchangeRate="","",IF(ISERROR($I29),"",INDIRECT(ADDRESS($I29,L$5,4,,$G29))))</f>
        <v/>
      </c>
      <c r="M29" s="120" cm="1">
        <f t="array" aca="1" ref="M29" ca="1">IF(ISERROR($I29),"",INDIRECT(ADDRESS($I29,M$5,4,,$G29)))</f>
        <v>0</v>
      </c>
      <c r="N29" s="120" t="str" cm="1">
        <f t="array" aca="1" ref="N29" ca="1">IF(I_ExchangeRate="","",IF(ISERROR($I29),"",INDIRECT(ADDRESS($I29,N$5,4,,$G29))))</f>
        <v/>
      </c>
    </row>
    <row r="30" spans="3:16">
      <c r="E30" s="144"/>
      <c r="F30" s="50" t="str">
        <f t="shared" si="6"/>
        <v>Law enforcement and judiciary</v>
      </c>
      <c r="G30" s="50" t="str">
        <f>INDEX(LookUps!P:P,MATCH(F30,LookUps!Q:Q,0))</f>
        <v>3.Law enforcement and judiciary</v>
      </c>
      <c r="H30" s="50" t="str">
        <f>INDEX('B. CostCategories'!F:F,MATCH(F30&amp;J30,'B. CostCategories'!H:H,0))</f>
        <v>R17</v>
      </c>
      <c r="I30" s="49">
        <f t="shared" ca="1" si="1"/>
        <v>89</v>
      </c>
      <c r="J30" s="22" t="str">
        <f>IF('B. CostCategories'!E31="","",'B. CostCategories'!E31)</f>
        <v>Sexual offences</v>
      </c>
      <c r="K30" s="120" cm="1">
        <f t="array" aca="1" ref="K30" ca="1">IF(ISERROR($I30),"",INDIRECT(ADDRESS($I30,K$5,4,,$G30)))</f>
        <v>0</v>
      </c>
      <c r="L30" s="120" t="str" cm="1">
        <f t="array" aca="1" ref="L30" ca="1">IF(I_ExchangeRate="","",IF(ISERROR($I30),"",INDIRECT(ADDRESS($I30,L$5,4,,$G30))))</f>
        <v/>
      </c>
      <c r="M30" s="120" cm="1">
        <f t="array" aca="1" ref="M30" ca="1">IF(ISERROR($I30),"",INDIRECT(ADDRESS($I30,M$5,4,,$G30)))</f>
        <v>0</v>
      </c>
      <c r="N30" s="120" t="str" cm="1">
        <f t="array" aca="1" ref="N30" ca="1">IF(I_ExchangeRate="","",IF(ISERROR($I30),"",INDIRECT(ADDRESS($I30,N$5,4,,$G30))))</f>
        <v/>
      </c>
    </row>
    <row r="31" spans="3:16">
      <c r="E31" s="144"/>
      <c r="F31" s="50" t="str">
        <f t="shared" si="6"/>
        <v>Law enforcement and judiciary</v>
      </c>
      <c r="G31" s="50" t="str">
        <f>INDEX(LookUps!P:P,MATCH(F31,LookUps!Q:Q,0))</f>
        <v>3.Law enforcement and judiciary</v>
      </c>
      <c r="H31" s="50" t="str">
        <f>INDEX('B. CostCategories'!F:F,MATCH(F31&amp;J31,'B. CostCategories'!H:H,0))</f>
        <v>R18</v>
      </c>
      <c r="I31" s="49">
        <f t="shared" ca="1" si="1"/>
        <v>103</v>
      </c>
      <c r="J31" s="22" t="str">
        <f>IF('B. CostCategories'!E32="","",'B. CostCategories'!E32)</f>
        <v>Long term detention (prison)</v>
      </c>
      <c r="K31" s="120" cm="1">
        <f t="array" aca="1" ref="K31" ca="1">IF(ISERROR($I31),"",INDIRECT(ADDRESS($I31,K$5,4,,$G31)))</f>
        <v>0</v>
      </c>
      <c r="L31" s="120" t="str" cm="1">
        <f t="array" aca="1" ref="L31" ca="1">IF(I_ExchangeRate="","",IF(ISERROR($I31),"",INDIRECT(ADDRESS($I31,L$5,4,,$G31))))</f>
        <v/>
      </c>
      <c r="M31" s="120" cm="1">
        <f t="array" aca="1" ref="M31" ca="1">IF(ISERROR($I31),"",INDIRECT(ADDRESS($I31,M$5,4,,$G31)))</f>
        <v>0</v>
      </c>
      <c r="N31" s="120" t="str" cm="1">
        <f t="array" aca="1" ref="N31" ca="1">IF(I_ExchangeRate="","",IF(ISERROR($I31),"",INDIRECT(ADDRESS($I31,N$5,4,,$G31))))</f>
        <v/>
      </c>
    </row>
    <row r="32" spans="3:16">
      <c r="E32" s="144"/>
      <c r="F32" s="50" t="str">
        <f t="shared" si="6"/>
        <v>Law enforcement and judiciary</v>
      </c>
      <c r="G32" s="50" t="str">
        <f>INDEX(LookUps!P:P,MATCH(F32,LookUps!Q:Q,0))</f>
        <v>3.Law enforcement and judiciary</v>
      </c>
      <c r="H32" s="50" t="str">
        <f>INDEX('B. CostCategories'!F:F,MATCH(F32&amp;J32,'B. CostCategories'!H:H,0))</f>
        <v>R19</v>
      </c>
      <c r="I32" s="49">
        <f t="shared" ca="1" si="1"/>
        <v>117</v>
      </c>
      <c r="J32" s="22" t="str">
        <f>IF('B. CostCategories'!E33="","",'B. CostCategories'!E33)</f>
        <v>Private and Public Cost of divorce</v>
      </c>
      <c r="K32" s="120" cm="1">
        <f t="array" aca="1" ref="K32" ca="1">IF(ISERROR($I32),"",INDIRECT(ADDRESS($I32,K$5,4,,$G32)))</f>
        <v>0</v>
      </c>
      <c r="L32" s="120" t="str" cm="1">
        <f t="array" aca="1" ref="L32" ca="1">IF(I_ExchangeRate="","",IF(ISERROR($I32),"",INDIRECT(ADDRESS($I32,L$5,4,,$G32))))</f>
        <v/>
      </c>
      <c r="M32" s="120" cm="1">
        <f t="array" aca="1" ref="M32" ca="1">IF(ISERROR($I32),"",INDIRECT(ADDRESS($I32,M$5,4,,$G32)))</f>
        <v>0</v>
      </c>
      <c r="N32" s="120" t="str" cm="1">
        <f t="array" aca="1" ref="N32" ca="1">IF(I_ExchangeRate="","",IF(ISERROR($I32),"",INDIRECT(ADDRESS($I32,N$5,4,,$G32))))</f>
        <v/>
      </c>
    </row>
    <row r="33" spans="3:14">
      <c r="E33" s="144"/>
      <c r="F33" s="50" t="str">
        <f t="shared" si="6"/>
        <v>Law enforcement and judiciary</v>
      </c>
      <c r="G33" s="50" t="str">
        <f>INDEX(LookUps!P:P,MATCH(F33,LookUps!Q:Q,0))</f>
        <v>3.Law enforcement and judiciary</v>
      </c>
      <c r="H33" s="50" t="str">
        <f>INDEX('B. CostCategories'!F:F,MATCH(F33&amp;J33,'B. CostCategories'!H:H,0))</f>
        <v>R20</v>
      </c>
      <c r="I33" s="49">
        <f t="shared" ca="1" si="1"/>
        <v>131</v>
      </c>
      <c r="J33" s="22" t="str">
        <f>IF('B. CostCategories'!E34="","",'B. CostCategories'!E34)</f>
        <v/>
      </c>
      <c r="K33" s="120" cm="1">
        <f t="array" aca="1" ref="K33" ca="1">IF(ISERROR($I33),"",INDIRECT(ADDRESS($I33,K$5,4,,$G33)))</f>
        <v>0</v>
      </c>
      <c r="L33" s="120" t="str" cm="1">
        <f t="array" aca="1" ref="L33" ca="1">IF(I_ExchangeRate="","",IF(ISERROR($I33),"",INDIRECT(ADDRESS($I33,L$5,4,,$G33))))</f>
        <v/>
      </c>
      <c r="M33" s="120" cm="1">
        <f t="array" aca="1" ref="M33" ca="1">IF(ISERROR($I33),"",INDIRECT(ADDRESS($I33,M$5,4,,$G33)))</f>
        <v>0</v>
      </c>
      <c r="N33" s="120" t="str" cm="1">
        <f t="array" aca="1" ref="N33" ca="1">IF(I_ExchangeRate="","",IF(ISERROR($I33),"",INDIRECT(ADDRESS($I33,N$5,4,,$G33))))</f>
        <v/>
      </c>
    </row>
    <row r="34" spans="3:14">
      <c r="E34" s="144"/>
      <c r="F34" s="50" t="str">
        <f t="shared" si="6"/>
        <v>Law enforcement and judiciary</v>
      </c>
      <c r="G34" s="50" t="str">
        <f>INDEX(LookUps!P:P,MATCH(F34,LookUps!Q:Q,0))</f>
        <v>3.Law enforcement and judiciary</v>
      </c>
      <c r="H34" s="50" t="str">
        <f>INDEX('B. CostCategories'!F:F,MATCH(F34&amp;J34,'B. CostCategories'!H:H,0))</f>
        <v>R20</v>
      </c>
      <c r="I34" s="49">
        <f t="shared" ca="1" si="1"/>
        <v>131</v>
      </c>
      <c r="J34" s="22" t="str">
        <f>IF('B. CostCategories'!E35="","",'B. CostCategories'!E35)</f>
        <v/>
      </c>
      <c r="K34" s="120" cm="1">
        <f t="array" aca="1" ref="K34" ca="1">IF(ISERROR($I34),"",INDIRECT(ADDRESS($I34,K$5,4,,$G34)))</f>
        <v>0</v>
      </c>
      <c r="L34" s="120" t="str" cm="1">
        <f t="array" aca="1" ref="L34" ca="1">IF(I_ExchangeRate="","",IF(ISERROR($I34),"",INDIRECT(ADDRESS($I34,L$5,4,,$G34))))</f>
        <v/>
      </c>
      <c r="M34" s="120" cm="1">
        <f t="array" aca="1" ref="M34" ca="1">IF(ISERROR($I34),"",INDIRECT(ADDRESS($I34,M$5,4,,$G34)))</f>
        <v>0</v>
      </c>
      <c r="N34" s="120" t="str" cm="1">
        <f t="array" aca="1" ref="N34" ca="1">IF(I_ExchangeRate="","",IF(ISERROR($I34),"",INDIRECT(ADDRESS($I34,N$5,4,,$G34))))</f>
        <v/>
      </c>
    </row>
    <row r="35" spans="3:14">
      <c r="E35" s="145"/>
      <c r="F35" s="51" t="str">
        <f t="shared" si="6"/>
        <v>Law enforcement and judiciary</v>
      </c>
      <c r="G35" s="51" t="str">
        <f>INDEX(LookUps!P:P,MATCH(F35,LookUps!Q:Q,0))</f>
        <v>3.Law enforcement and judiciary</v>
      </c>
      <c r="H35" s="51" t="str">
        <f>INDEX('B. CostCategories'!F:F,MATCH(F35&amp;J35,'B. CostCategories'!H:H,0))</f>
        <v>R20</v>
      </c>
      <c r="I35" s="49">
        <f t="shared" ca="1" si="1"/>
        <v>131</v>
      </c>
      <c r="J35" s="22" t="str">
        <f>IF('B. CostCategories'!E36="","",'B. CostCategories'!E36)</f>
        <v/>
      </c>
      <c r="K35" s="120" cm="1">
        <f t="array" aca="1" ref="K35" ca="1">IF(ISERROR($I35),"",INDIRECT(ADDRESS($I35,K$5,4,,$G35)))</f>
        <v>0</v>
      </c>
      <c r="L35" s="120" t="str" cm="1">
        <f t="array" aca="1" ref="L35" ca="1">IF(I_ExchangeRate="","",IF(ISERROR($I35),"",INDIRECT(ADDRESS($I35,L$5,4,,$G35))))</f>
        <v/>
      </c>
      <c r="M35" s="120" cm="1">
        <f t="array" aca="1" ref="M35" ca="1">IF(ISERROR($I35),"",INDIRECT(ADDRESS($I35,M$5,4,,$G35)))</f>
        <v>0</v>
      </c>
      <c r="N35" s="120" t="str" cm="1">
        <f t="array" aca="1" ref="N35" ca="1">IF(I_ExchangeRate="","",IF(ISERROR($I35),"",INDIRECT(ADDRESS($I35,N$5,4,,$G35))))</f>
        <v/>
      </c>
    </row>
    <row r="36" spans="3:14">
      <c r="C36">
        <f>'B. CostCategories'!C26</f>
        <v>3</v>
      </c>
      <c r="D36">
        <v>1</v>
      </c>
      <c r="E36" s="24" t="str">
        <f>"Total "&amp;E25</f>
        <v>Total Law enforcement and judiciary</v>
      </c>
      <c r="F36" s="24" t="str">
        <f t="shared" si="6"/>
        <v>Total Law enforcement and judiciary</v>
      </c>
      <c r="G36" s="24" t="e">
        <f>INDEX(LookUps!P:P,MATCH(F36,LookUps!Q:Q,0))</f>
        <v>#N/A</v>
      </c>
      <c r="H36" s="24" t="e">
        <f>INDEX('B. CostCategories'!F:F,MATCH(F36&amp;J36,'B. CostCategories'!H:H,0))</f>
        <v>#N/A</v>
      </c>
      <c r="I36" s="24" t="e">
        <f t="shared" ca="1" si="4"/>
        <v>#N/A</v>
      </c>
      <c r="J36" s="5"/>
      <c r="K36" s="121">
        <f ca="1">SUM(K25:K35)</f>
        <v>0</v>
      </c>
      <c r="L36" s="121">
        <f t="shared" ref="L36:N36" ca="1" si="7">SUM(L25:L35)</f>
        <v>0</v>
      </c>
      <c r="M36" s="121">
        <f t="shared" ca="1" si="7"/>
        <v>0</v>
      </c>
      <c r="N36" s="121">
        <f t="shared" ca="1" si="7"/>
        <v>0</v>
      </c>
    </row>
    <row r="37" spans="3:14">
      <c r="E37" s="143" t="str">
        <f>IF('B. CostCategories'!D37="","",'B. CostCategories'!D37)</f>
        <v>Social services</v>
      </c>
      <c r="F37" s="49" t="str">
        <f t="shared" si="6"/>
        <v>Social services</v>
      </c>
      <c r="G37" s="49" t="str">
        <f>INDEX(LookUps!P:P,MATCH(F37,LookUps!Q:Q,0))</f>
        <v>4.Social services</v>
      </c>
      <c r="H37" s="49" t="str">
        <f>INDEX('B. CostCategories'!F:F,MATCH(F37&amp;J37,'B. CostCategories'!H:H,0))</f>
        <v>R23</v>
      </c>
      <c r="I37" s="49">
        <f t="shared" ca="1" si="1"/>
        <v>19</v>
      </c>
      <c r="J37" s="22" t="str">
        <f>IF('B. CostCategories'!E37="","",'B. CostCategories'!E37)</f>
        <v>Case completion for social services</v>
      </c>
      <c r="K37" s="120" cm="1">
        <f t="array" aca="1" ref="K37" ca="1">IF(ISERROR($I37),"",INDIRECT(ADDRESS($I37,K$5,4,,$G37)))</f>
        <v>0</v>
      </c>
      <c r="L37" s="120" t="str" cm="1">
        <f t="array" aca="1" ref="L37" ca="1">IF(I_ExchangeRate="","",IF(ISERROR($I37),"",INDIRECT(ADDRESS($I37,L$5,4,,$G37))))</f>
        <v/>
      </c>
      <c r="M37" s="120" cm="1">
        <f t="array" aca="1" ref="M37" ca="1">IF(ISERROR($I37),"",INDIRECT(ADDRESS($I37,M$5,4,,$G37)))</f>
        <v>0</v>
      </c>
      <c r="N37" s="120" t="str" cm="1">
        <f t="array" aca="1" ref="N37" ca="1">IF(I_ExchangeRate="","",IF(ISERROR($I37),"",INDIRECT(ADDRESS($I37,N$5,4,,$G37))))</f>
        <v/>
      </c>
    </row>
    <row r="38" spans="3:14">
      <c r="E38" s="144"/>
      <c r="F38" s="50" t="str">
        <f t="shared" si="6"/>
        <v>Social services</v>
      </c>
      <c r="G38" s="50" t="str">
        <f>INDEX(LookUps!P:P,MATCH(F38,LookUps!Q:Q,0))</f>
        <v>4.Social services</v>
      </c>
      <c r="H38" s="50" t="str">
        <f>INDEX('B. CostCategories'!F:F,MATCH(F38&amp;J38,'B. CostCategories'!H:H,0))</f>
        <v>R24</v>
      </c>
      <c r="I38" s="49">
        <f t="shared" ca="1" si="1"/>
        <v>33</v>
      </c>
      <c r="J38" s="22" t="str">
        <f>IF('B. CostCategories'!E38="","",'B. CostCategories'!E38)</f>
        <v xml:space="preserve">Mediating self-referral cases </v>
      </c>
      <c r="K38" s="120" cm="1">
        <f t="array" aca="1" ref="K38" ca="1">IF(ISERROR($I38),"",INDIRECT(ADDRESS($I38,K$5,4,,$G38)))</f>
        <v>0</v>
      </c>
      <c r="L38" s="120" t="str" cm="1">
        <f t="array" aca="1" ref="L38" ca="1">IF(I_ExchangeRate="","",IF(ISERROR($I38),"",INDIRECT(ADDRESS($I38,L$5,4,,$G38))))</f>
        <v/>
      </c>
      <c r="M38" s="120" cm="1">
        <f t="array" aca="1" ref="M38" ca="1">IF(ISERROR($I38),"",INDIRECT(ADDRESS($I38,M$5,4,,$G38)))</f>
        <v>0</v>
      </c>
      <c r="N38" s="120" t="str" cm="1">
        <f t="array" aca="1" ref="N38" ca="1">IF(I_ExchangeRate="","",IF(ISERROR($I38),"",INDIRECT(ADDRESS($I38,N$5,4,,$G38))))</f>
        <v/>
      </c>
    </row>
    <row r="39" spans="3:14">
      <c r="E39" s="144"/>
      <c r="F39" s="50" t="str">
        <f t="shared" si="6"/>
        <v>Social services</v>
      </c>
      <c r="G39" s="50" t="str">
        <f>INDEX(LookUps!P:P,MATCH(F39,LookUps!Q:Q,0))</f>
        <v>4.Social services</v>
      </c>
      <c r="H39" s="50" t="str">
        <f>INDEX('B. CostCategories'!F:F,MATCH(F39&amp;J39,'B. CostCategories'!H:H,0))</f>
        <v>R25</v>
      </c>
      <c r="I39" s="49">
        <f t="shared" ca="1" si="1"/>
        <v>47</v>
      </c>
      <c r="J39" s="22" t="str">
        <f>IF('B. CostCategories'!E39="","",'B. CostCategories'!E39)</f>
        <v>Counselling services</v>
      </c>
      <c r="K39" s="120" cm="1">
        <f t="array" aca="1" ref="K39" ca="1">IF(ISERROR($I39),"",INDIRECT(ADDRESS($I39,K$5,4,,$G39)))</f>
        <v>0</v>
      </c>
      <c r="L39" s="120" t="str" cm="1">
        <f t="array" aca="1" ref="L39" ca="1">IF(I_ExchangeRate="","",IF(ISERROR($I39),"",INDIRECT(ADDRESS($I39,L$5,4,,$G39))))</f>
        <v/>
      </c>
      <c r="M39" s="120" cm="1">
        <f t="array" aca="1" ref="M39" ca="1">IF(ISERROR($I39),"",INDIRECT(ADDRESS($I39,M$5,4,,$G39)))</f>
        <v>0</v>
      </c>
      <c r="N39" s="120" t="str" cm="1">
        <f t="array" aca="1" ref="N39" ca="1">IF(I_ExchangeRate="","",IF(ISERROR($I39),"",INDIRECT(ADDRESS($I39,N$5,4,,$G39))))</f>
        <v/>
      </c>
    </row>
    <row r="40" spans="3:14">
      <c r="E40" s="144"/>
      <c r="F40" s="50" t="str">
        <f t="shared" si="6"/>
        <v>Social services</v>
      </c>
      <c r="G40" s="50" t="str">
        <f>INDEX(LookUps!P:P,MATCH(F40,LookUps!Q:Q,0))</f>
        <v>4.Social services</v>
      </c>
      <c r="H40" s="50" t="str">
        <f>INDEX('B. CostCategories'!F:F,MATCH(F40&amp;J40,'B. CostCategories'!H:H,0))</f>
        <v>R26</v>
      </c>
      <c r="I40" s="49">
        <f t="shared" ca="1" si="1"/>
        <v>61</v>
      </c>
      <c r="J40" s="22" t="str">
        <f>IF('B. CostCategories'!E40="","",'B. CostCategories'!E40)</f>
        <v/>
      </c>
      <c r="K40" s="120" cm="1">
        <f t="array" aca="1" ref="K40" ca="1">IF(ISERROR($I40),"",INDIRECT(ADDRESS($I40,K$5,4,,$G40)))</f>
        <v>0</v>
      </c>
      <c r="L40" s="120" t="str" cm="1">
        <f t="array" aca="1" ref="L40" ca="1">IF(I_ExchangeRate="","",IF(ISERROR($I40),"",INDIRECT(ADDRESS($I40,L$5,4,,$G40))))</f>
        <v/>
      </c>
      <c r="M40" s="120" cm="1">
        <f t="array" aca="1" ref="M40" ca="1">IF(ISERROR($I40),"",INDIRECT(ADDRESS($I40,M$5,4,,$G40)))</f>
        <v>0</v>
      </c>
      <c r="N40" s="120" t="str" cm="1">
        <f t="array" aca="1" ref="N40" ca="1">IF(I_ExchangeRate="","",IF(ISERROR($I40),"",INDIRECT(ADDRESS($I40,N$5,4,,$G40))))</f>
        <v/>
      </c>
    </row>
    <row r="41" spans="3:14">
      <c r="E41" s="144"/>
      <c r="F41" s="50" t="str">
        <f t="shared" si="6"/>
        <v>Social services</v>
      </c>
      <c r="G41" s="50" t="str">
        <f>INDEX(LookUps!P:P,MATCH(F41,LookUps!Q:Q,0))</f>
        <v>4.Social services</v>
      </c>
      <c r="H41" s="50" t="str">
        <f>INDEX('B. CostCategories'!F:F,MATCH(F41&amp;J41,'B. CostCategories'!H:H,0))</f>
        <v>R26</v>
      </c>
      <c r="I41" s="49">
        <f t="shared" ca="1" si="1"/>
        <v>61</v>
      </c>
      <c r="J41" s="22" t="str">
        <f>IF('B. CostCategories'!E41="","",'B. CostCategories'!E41)</f>
        <v/>
      </c>
      <c r="K41" s="120" cm="1">
        <f t="array" aca="1" ref="K41" ca="1">IF(ISERROR($I41),"",INDIRECT(ADDRESS($I41,K$5,4,,$G41)))</f>
        <v>0</v>
      </c>
      <c r="L41" s="120" t="str" cm="1">
        <f t="array" aca="1" ref="L41" ca="1">IF(I_ExchangeRate="","",IF(ISERROR($I41),"",INDIRECT(ADDRESS($I41,L$5,4,,$G41))))</f>
        <v/>
      </c>
      <c r="M41" s="120" cm="1">
        <f t="array" aca="1" ref="M41" ca="1">IF(ISERROR($I41),"",INDIRECT(ADDRESS($I41,M$5,4,,$G41)))</f>
        <v>0</v>
      </c>
      <c r="N41" s="120" t="str" cm="1">
        <f t="array" aca="1" ref="N41" ca="1">IF(I_ExchangeRate="","",IF(ISERROR($I41),"",INDIRECT(ADDRESS($I41,N$5,4,,$G41))))</f>
        <v/>
      </c>
    </row>
    <row r="42" spans="3:14">
      <c r="E42" s="145"/>
      <c r="F42" s="51" t="str">
        <f t="shared" si="6"/>
        <v>Social services</v>
      </c>
      <c r="G42" s="51" t="str">
        <f>INDEX(LookUps!P:P,MATCH(F42,LookUps!Q:Q,0))</f>
        <v>4.Social services</v>
      </c>
      <c r="H42" s="51" t="str">
        <f>INDEX('B. CostCategories'!F:F,MATCH(F42&amp;J42,'B. CostCategories'!H:H,0))</f>
        <v>R26</v>
      </c>
      <c r="I42" s="49">
        <f t="shared" ca="1" si="1"/>
        <v>61</v>
      </c>
      <c r="J42" s="22" t="str">
        <f>IF('B. CostCategories'!E42="","",'B. CostCategories'!E42)</f>
        <v/>
      </c>
      <c r="K42" s="120" cm="1">
        <f t="array" aca="1" ref="K42" ca="1">IF(ISERROR($I42),"",INDIRECT(ADDRESS($I42,K$5,4,,$G42)))</f>
        <v>0</v>
      </c>
      <c r="L42" s="120" t="str" cm="1">
        <f t="array" aca="1" ref="L42" ca="1">IF(I_ExchangeRate="","",IF(ISERROR($I42),"",INDIRECT(ADDRESS($I42,L$5,4,,$G42))))</f>
        <v/>
      </c>
      <c r="M42" s="120" cm="1">
        <f t="array" aca="1" ref="M42" ca="1">IF(ISERROR($I42),"",INDIRECT(ADDRESS($I42,M$5,4,,$G42)))</f>
        <v>0</v>
      </c>
      <c r="N42" s="120" t="str" cm="1">
        <f t="array" aca="1" ref="N42" ca="1">IF(I_ExchangeRate="","",IF(ISERROR($I42),"",INDIRECT(ADDRESS($I42,N$5,4,,$G42))))</f>
        <v/>
      </c>
    </row>
    <row r="43" spans="3:14">
      <c r="C43">
        <f>'B. CostCategories'!C37</f>
        <v>4</v>
      </c>
      <c r="D43">
        <v>1</v>
      </c>
      <c r="E43" s="25" t="str">
        <f>"Total "&amp;E37</f>
        <v>Total Social services</v>
      </c>
      <c r="F43" s="25" t="str">
        <f t="shared" si="6"/>
        <v>Total Social services</v>
      </c>
      <c r="G43" s="25" t="e">
        <f>INDEX(LookUps!P:P,MATCH(F43,LookUps!Q:Q,0))</f>
        <v>#N/A</v>
      </c>
      <c r="H43" s="25" t="e">
        <f>INDEX('B. CostCategories'!F:F,MATCH(F43&amp;J43,'B. CostCategories'!H:H,0))</f>
        <v>#N/A</v>
      </c>
      <c r="I43" s="24" t="e">
        <f t="shared" ca="1" si="4"/>
        <v>#N/A</v>
      </c>
      <c r="J43" s="5"/>
      <c r="K43" s="121">
        <f ca="1">SUM(K37:K42)</f>
        <v>0</v>
      </c>
      <c r="L43" s="121">
        <f t="shared" ref="L43:N43" ca="1" si="8">SUM(L37:L42)</f>
        <v>0</v>
      </c>
      <c r="M43" s="121">
        <f t="shared" ca="1" si="8"/>
        <v>0</v>
      </c>
      <c r="N43" s="121">
        <f t="shared" ca="1" si="8"/>
        <v>0</v>
      </c>
    </row>
    <row r="44" spans="3:14">
      <c r="E44" s="143" t="str">
        <f>IF('B. CostCategories'!D43="","",'B. CostCategories'!D43)</f>
        <v>Specialised Services</v>
      </c>
      <c r="F44" s="49" t="str">
        <f t="shared" si="6"/>
        <v>Specialised Services</v>
      </c>
      <c r="G44" s="49" t="str">
        <f>INDEX(LookUps!P:P,MATCH(F44,LookUps!Q:Q,0))</f>
        <v>5.Specialised Services</v>
      </c>
      <c r="H44" s="49" t="str">
        <f>INDEX('B. CostCategories'!F:F,MATCH(F44&amp;J44,'B. CostCategories'!H:H,0))</f>
        <v>R29</v>
      </c>
      <c r="I44" s="49">
        <f t="shared" ca="1" si="1"/>
        <v>19</v>
      </c>
      <c r="J44" s="22" t="str">
        <f>IF('B. CostCategories'!E43="","",'B. CostCategories'!E43)</f>
        <v>Hotline</v>
      </c>
      <c r="K44" s="120" cm="1">
        <f t="array" aca="1" ref="K44" ca="1">IF(ISERROR($I44),"",INDIRECT(ADDRESS($I44,K$5,4,,$G44)))</f>
        <v>0</v>
      </c>
      <c r="L44" s="120" t="str" cm="1">
        <f t="array" aca="1" ref="L44" ca="1">IF(I_ExchangeRate="","",IF(ISERROR($I44),"",INDIRECT(ADDRESS($I44,L$5,4,,$G44))))</f>
        <v/>
      </c>
      <c r="M44" s="120" cm="1">
        <f t="array" aca="1" ref="M44" ca="1">IF(ISERROR($I44),"",INDIRECT(ADDRESS($I44,M$5,4,,$G44)))</f>
        <v>0</v>
      </c>
      <c r="N44" s="120" t="str" cm="1">
        <f t="array" aca="1" ref="N44" ca="1">IF(I_ExchangeRate="","",IF(ISERROR($I44),"",INDIRECT(ADDRESS($I44,N$5,4,,$G44))))</f>
        <v/>
      </c>
    </row>
    <row r="45" spans="3:14">
      <c r="E45" s="144"/>
      <c r="F45" s="50" t="str">
        <f t="shared" si="6"/>
        <v>Specialised Services</v>
      </c>
      <c r="G45" s="50" t="str">
        <f>INDEX(LookUps!P:P,MATCH(F45,LookUps!Q:Q,0))</f>
        <v>5.Specialised Services</v>
      </c>
      <c r="H45" s="50" t="str">
        <f>INDEX('B. CostCategories'!F:F,MATCH(F45&amp;J45,'B. CostCategories'!H:H,0))</f>
        <v>R30</v>
      </c>
      <c r="I45" s="49">
        <f t="shared" ca="1" si="1"/>
        <v>33</v>
      </c>
      <c r="J45" s="22" t="str">
        <f>IF('B. CostCategories'!E44="","",'B. CostCategories'!E44)</f>
        <v>Shelter</v>
      </c>
      <c r="K45" s="120" cm="1">
        <f t="array" aca="1" ref="K45" ca="1">IF(ISERROR($I45),"",INDIRECT(ADDRESS($I45,K$5,4,,$G45)))</f>
        <v>0</v>
      </c>
      <c r="L45" s="120" t="str" cm="1">
        <f t="array" aca="1" ref="L45" ca="1">IF(I_ExchangeRate="","",IF(ISERROR($I45),"",INDIRECT(ADDRESS($I45,L$5,4,,$G45))))</f>
        <v/>
      </c>
      <c r="M45" s="120" cm="1">
        <f t="array" aca="1" ref="M45" ca="1">IF(ISERROR($I45),"",INDIRECT(ADDRESS($I45,M$5,4,,$G45)))</f>
        <v>0</v>
      </c>
      <c r="N45" s="120" t="str" cm="1">
        <f t="array" aca="1" ref="N45" ca="1">IF(I_ExchangeRate="","",IF(ISERROR($I45),"",INDIRECT(ADDRESS($I45,N$5,4,,$G45))))</f>
        <v/>
      </c>
    </row>
    <row r="46" spans="3:14">
      <c r="E46" s="144"/>
      <c r="F46" s="50" t="str">
        <f t="shared" si="6"/>
        <v>Specialised Services</v>
      </c>
      <c r="G46" s="50" t="str">
        <f>INDEX(LookUps!P:P,MATCH(F46,LookUps!Q:Q,0))</f>
        <v>5.Specialised Services</v>
      </c>
      <c r="H46" s="50" t="str">
        <f>INDEX('B. CostCategories'!F:F,MATCH(F46&amp;J46,'B. CostCategories'!H:H,0))</f>
        <v>R31</v>
      </c>
      <c r="I46" s="49">
        <f t="shared" ca="1" si="1"/>
        <v>47</v>
      </c>
      <c r="J46" s="22" t="str">
        <f>IF('B. CostCategories'!E45="","",'B. CostCategories'!E45)</f>
        <v/>
      </c>
      <c r="K46" s="120" cm="1">
        <f t="array" aca="1" ref="K46" ca="1">IF(ISERROR($I46),"",INDIRECT(ADDRESS($I46,K$5,4,,$G46)))</f>
        <v>0</v>
      </c>
      <c r="L46" s="120" t="str" cm="1">
        <f t="array" aca="1" ref="L46" ca="1">IF(I_ExchangeRate="","",IF(ISERROR($I46),"",INDIRECT(ADDRESS($I46,L$5,4,,$G46))))</f>
        <v/>
      </c>
      <c r="M46" s="120" cm="1">
        <f t="array" aca="1" ref="M46" ca="1">IF(ISERROR($I46),"",INDIRECT(ADDRESS($I46,M$5,4,,$G46)))</f>
        <v>0</v>
      </c>
      <c r="N46" s="120" t="str" cm="1">
        <f t="array" aca="1" ref="N46" ca="1">IF(I_ExchangeRate="","",IF(ISERROR($I46),"",INDIRECT(ADDRESS($I46,N$5,4,,$G46))))</f>
        <v/>
      </c>
    </row>
    <row r="47" spans="3:14">
      <c r="E47" s="144"/>
      <c r="F47" s="50" t="str">
        <f t="shared" si="6"/>
        <v>Specialised Services</v>
      </c>
      <c r="G47" s="50" t="str">
        <f>INDEX(LookUps!P:P,MATCH(F47,LookUps!Q:Q,0))</f>
        <v>5.Specialised Services</v>
      </c>
      <c r="H47" s="50" t="str">
        <f>INDEX('B. CostCategories'!F:F,MATCH(F47&amp;J47,'B. CostCategories'!H:H,0))</f>
        <v>R31</v>
      </c>
      <c r="I47" s="49">
        <f t="shared" ca="1" si="1"/>
        <v>47</v>
      </c>
      <c r="J47" s="22" t="str">
        <f>IF('B. CostCategories'!E46="","",'B. CostCategories'!E46)</f>
        <v/>
      </c>
      <c r="K47" s="120" cm="1">
        <f t="array" aca="1" ref="K47" ca="1">IF(ISERROR($I47),"",INDIRECT(ADDRESS($I47,K$5,4,,$G47)))</f>
        <v>0</v>
      </c>
      <c r="L47" s="120" t="str" cm="1">
        <f t="array" aca="1" ref="L47" ca="1">IF(I_ExchangeRate="","",IF(ISERROR($I47),"",INDIRECT(ADDRESS($I47,L$5,4,,$G47))))</f>
        <v/>
      </c>
      <c r="M47" s="120" cm="1">
        <f t="array" aca="1" ref="M47" ca="1">IF(ISERROR($I47),"",INDIRECT(ADDRESS($I47,M$5,4,,$G47)))</f>
        <v>0</v>
      </c>
      <c r="N47" s="120" t="str" cm="1">
        <f t="array" aca="1" ref="N47" ca="1">IF(I_ExchangeRate="","",IF(ISERROR($I47),"",INDIRECT(ADDRESS($I47,N$5,4,,$G47))))</f>
        <v/>
      </c>
    </row>
    <row r="48" spans="3:14">
      <c r="E48" s="145"/>
      <c r="F48" s="51" t="str">
        <f t="shared" si="6"/>
        <v>Specialised Services</v>
      </c>
      <c r="G48" s="51" t="str">
        <f>INDEX(LookUps!P:P,MATCH(F48,LookUps!Q:Q,0))</f>
        <v>5.Specialised Services</v>
      </c>
      <c r="H48" s="51" t="str">
        <f>INDEX('B. CostCategories'!F:F,MATCH(F48&amp;J48,'B. CostCategories'!H:H,0))</f>
        <v>R31</v>
      </c>
      <c r="I48" s="49">
        <f t="shared" ca="1" si="1"/>
        <v>47</v>
      </c>
      <c r="J48" s="22" t="str">
        <f>IF('B. CostCategories'!E47="","",'B. CostCategories'!E47)</f>
        <v/>
      </c>
      <c r="K48" s="120" cm="1">
        <f t="array" aca="1" ref="K48" ca="1">IF(ISERROR($I48),"",INDIRECT(ADDRESS($I48,K$5,4,,$G48)))</f>
        <v>0</v>
      </c>
      <c r="L48" s="120" t="str" cm="1">
        <f t="array" aca="1" ref="L48" ca="1">IF(I_ExchangeRate="","",IF(ISERROR($I48),"",INDIRECT(ADDRESS($I48,L$5,4,,$G48))))</f>
        <v/>
      </c>
      <c r="M48" s="120" cm="1">
        <f t="array" aca="1" ref="M48" ca="1">IF(ISERROR($I48),"",INDIRECT(ADDRESS($I48,M$5,4,,$G48)))</f>
        <v>0</v>
      </c>
      <c r="N48" s="120" t="str" cm="1">
        <f t="array" aca="1" ref="N48" ca="1">IF(I_ExchangeRate="","",IF(ISERROR($I48),"",INDIRECT(ADDRESS($I48,N$5,4,,$G48))))</f>
        <v/>
      </c>
    </row>
    <row r="49" spans="3:14">
      <c r="C49">
        <f>'B. CostCategories'!C43</f>
        <v>5</v>
      </c>
      <c r="D49">
        <v>1</v>
      </c>
      <c r="E49" s="25" t="str">
        <f>"Total "&amp;E44</f>
        <v>Total Specialised Services</v>
      </c>
      <c r="F49" s="25" t="str">
        <f t="shared" si="6"/>
        <v>Total Specialised Services</v>
      </c>
      <c r="G49" s="25" t="e">
        <f>INDEX(LookUps!P:P,MATCH(F49,LookUps!Q:Q,0))</f>
        <v>#N/A</v>
      </c>
      <c r="H49" s="25" t="e">
        <f>INDEX('B. CostCategories'!F:F,MATCH(F49&amp;J49,'B. CostCategories'!H:H,0))</f>
        <v>#N/A</v>
      </c>
      <c r="I49" s="25" t="e">
        <f t="shared" ca="1" si="4"/>
        <v>#N/A</v>
      </c>
      <c r="J49" s="5"/>
      <c r="K49" s="121">
        <f ca="1">SUM(K44:K48)</f>
        <v>0</v>
      </c>
      <c r="L49" s="121">
        <f t="shared" ref="L49:N49" ca="1" si="9">SUM(L44:L48)</f>
        <v>0</v>
      </c>
      <c r="M49" s="121">
        <f t="shared" ca="1" si="9"/>
        <v>0</v>
      </c>
      <c r="N49" s="121">
        <f t="shared" ca="1" si="9"/>
        <v>0</v>
      </c>
    </row>
    <row r="50" spans="3:14">
      <c r="E50" s="93" t="str">
        <f>IF('B. CostCategories'!D48="","",'B. CostCategories'!D48)</f>
        <v>Education services</v>
      </c>
      <c r="F50" s="49" t="str">
        <f t="shared" si="6"/>
        <v>Education services</v>
      </c>
      <c r="G50" s="49" t="str">
        <f>INDEX(LookUps!P:P,MATCH(F50,LookUps!Q:Q,0))</f>
        <v>6.Education services</v>
      </c>
      <c r="H50" s="49" t="str">
        <f>INDEX('B. CostCategories'!F:F,MATCH(F50&amp;J50,'B. CostCategories'!H:H,0))</f>
        <v>R34</v>
      </c>
      <c r="I50" s="49">
        <f t="shared" ca="1" si="1"/>
        <v>21</v>
      </c>
      <c r="J50" s="22" t="str">
        <f>IF('B. CostCategories'!E48="","",'B. CostCategories'!E48)</f>
        <v>Learning time lost</v>
      </c>
      <c r="K50" s="120" t="str" cm="1">
        <f t="array" aca="1" ref="K50" ca="1">IF(I_ExchangeRate="","",IF(ISERROR($I50),"",INDIRECT(ADDRESS($I50,K$5,4,,$G50))))</f>
        <v/>
      </c>
      <c r="L50" s="120" t="str" cm="1">
        <f t="array" aca="1" ref="L50" ca="1">IF(I_ExchangeRate="","",IF(ISERROR($I50),"",INDIRECT(ADDRESS($I50,L$5,4,,$G50))))</f>
        <v/>
      </c>
      <c r="M50" s="120" cm="1">
        <f t="array" aca="1" ref="M50" ca="1">IF(ISERROR($I50),"",INDIRECT(ADDRESS($I50,M$6,4,,$G50)))</f>
        <v>0</v>
      </c>
      <c r="N50" s="120" cm="1">
        <f t="array" aca="1" ref="N50" ca="1">IF(ISERROR($I50),"",INDIRECT(ADDRESS($I50,N$6,4,,$G50)))</f>
        <v>0</v>
      </c>
    </row>
    <row r="51" spans="3:14">
      <c r="C51">
        <f>'B. CostCategories'!C48</f>
        <v>6</v>
      </c>
      <c r="D51">
        <v>1</v>
      </c>
      <c r="E51" s="25" t="str">
        <f>"Total "&amp;E50</f>
        <v>Total Education services</v>
      </c>
      <c r="F51" s="25" t="str">
        <f>IF(E51="",#REF!,E51)</f>
        <v>Total Education services</v>
      </c>
      <c r="G51" s="25" t="e">
        <f>INDEX(LookUps!P:P,MATCH(F51,LookUps!Q:Q,0))</f>
        <v>#N/A</v>
      </c>
      <c r="H51" s="25" t="e">
        <f>INDEX('B. CostCategories'!F:F,MATCH(F51&amp;J51,'B. CostCategories'!H:H,0))</f>
        <v>#N/A</v>
      </c>
      <c r="I51" s="25" t="e">
        <f t="shared" ca="1" si="4"/>
        <v>#N/A</v>
      </c>
      <c r="J51" s="5"/>
      <c r="K51" s="121">
        <f ca="1">SUM(K50:K50)</f>
        <v>0</v>
      </c>
      <c r="L51" s="121">
        <f ca="1">SUM(L50:L50)</f>
        <v>0</v>
      </c>
      <c r="M51" s="121">
        <f ca="1">SUM(M50:M50)</f>
        <v>0</v>
      </c>
      <c r="N51" s="121">
        <f ca="1">SUM(N50:N50)</f>
        <v>0</v>
      </c>
    </row>
    <row r="52" spans="3:14">
      <c r="E52" s="143" t="str">
        <f>IF('B. CostCategories'!D49="","",'B. CostCategories'!D49)</f>
        <v>Personal expenses</v>
      </c>
      <c r="F52" s="49" t="str">
        <f t="shared" si="6"/>
        <v>Personal expenses</v>
      </c>
      <c r="G52" s="49" t="str">
        <f>INDEX(LookUps!P:P,MATCH(F52,LookUps!Q:Q,0))</f>
        <v>7.Personal expenses</v>
      </c>
      <c r="H52" s="49" t="str">
        <f>INDEX('B. CostCategories'!F:F,MATCH(F52&amp;J52,'B. CostCategories'!H:H,0))</f>
        <v>R38</v>
      </c>
      <c r="I52" s="49">
        <f t="shared" ca="1" si="4"/>
        <v>19</v>
      </c>
      <c r="J52" s="22" t="str">
        <f>IF('B. CostCategories'!E49="","",'B. CostCategories'!E49)</f>
        <v>Personal expenses for transportation</v>
      </c>
      <c r="K52" s="120" cm="1">
        <f t="array" aca="1" ref="K52" ca="1">IF(ISERROR($I52),"",INDIRECT(ADDRESS($I52,K$5,4,,$G52)))</f>
        <v>0</v>
      </c>
      <c r="L52" s="120" t="str" cm="1">
        <f t="array" aca="1" ref="L52" ca="1">IF(I_ExchangeRate="","",IF(ISERROR($I52),"",INDIRECT(ADDRESS($I52,L$5,4,,$G52))))</f>
        <v/>
      </c>
      <c r="M52" s="120" cm="1">
        <f t="array" aca="1" ref="M52" ca="1">IF(ISERROR($I52),"",INDIRECT(ADDRESS($I52,M$5,4,,$G52)))</f>
        <v>0</v>
      </c>
      <c r="N52" s="120" t="str" cm="1">
        <f t="array" aca="1" ref="N52" ca="1">IF(I_ExchangeRate="","",IF(ISERROR($I52),"",INDIRECT(ADDRESS($I52,N$5,4,,$G52))))</f>
        <v/>
      </c>
    </row>
    <row r="53" spans="3:14">
      <c r="E53" s="144"/>
      <c r="F53" s="50" t="str">
        <f t="shared" si="6"/>
        <v>Personal expenses</v>
      </c>
      <c r="G53" s="50" t="str">
        <f>INDEX(LookUps!P:P,MATCH(F53,LookUps!Q:Q,0))</f>
        <v>7.Personal expenses</v>
      </c>
      <c r="H53" s="50" t="str">
        <f>INDEX('B. CostCategories'!F:F,MATCH(F53&amp;J53,'B. CostCategories'!H:H,0))</f>
        <v>R39</v>
      </c>
      <c r="I53" s="50">
        <f t="shared" ca="1" si="4"/>
        <v>33</v>
      </c>
      <c r="J53" s="22" t="str">
        <f>IF('B. CostCategories'!E50="","",'B. CostCategories'!E50)</f>
        <v>Loss of personal property</v>
      </c>
      <c r="K53" s="120" cm="1">
        <f t="array" aca="1" ref="K53" ca="1">IF(ISERROR($I53),"",INDIRECT(ADDRESS($I53,K$5,4,,$G53)))</f>
        <v>0</v>
      </c>
      <c r="L53" s="120" t="str" cm="1">
        <f t="array" aca="1" ref="L53" ca="1">IF(I_ExchangeRate="","",IF(ISERROR($I53),"",INDIRECT(ADDRESS($I53,L$5,4,,$G53))))</f>
        <v/>
      </c>
      <c r="M53" s="120" cm="1">
        <f t="array" aca="1" ref="M53" ca="1">IF(ISERROR($I53),"",INDIRECT(ADDRESS($I53,M$5,4,,$G53)))</f>
        <v>0</v>
      </c>
      <c r="N53" s="120" t="str" cm="1">
        <f t="array" aca="1" ref="N53" ca="1">IF(I_ExchangeRate="","",IF(ISERROR($I53),"",INDIRECT(ADDRESS($I53,N$5,4,,$G53))))</f>
        <v/>
      </c>
    </row>
    <row r="54" spans="3:14">
      <c r="E54" s="144"/>
      <c r="F54" s="50" t="str">
        <f t="shared" ref="F54:F85" si="10">IF(E54="",F53,E54)</f>
        <v>Personal expenses</v>
      </c>
      <c r="G54" s="50" t="str">
        <f>INDEX(LookUps!P:P,MATCH(F54,LookUps!Q:Q,0))</f>
        <v>7.Personal expenses</v>
      </c>
      <c r="H54" s="50" t="str">
        <f>INDEX('B. CostCategories'!F:F,MATCH(F54&amp;J54,'B. CostCategories'!H:H,0))</f>
        <v>R40</v>
      </c>
      <c r="I54" s="50">
        <f t="shared" ca="1" si="4"/>
        <v>47</v>
      </c>
      <c r="J54" s="22" t="str">
        <f>IF('B. CostCategories'!E51="","",'B. CostCategories'!E51)</f>
        <v>Loss of personal income</v>
      </c>
      <c r="K54" s="120" cm="1">
        <f t="array" aca="1" ref="K54" ca="1">IF(ISERROR($I54),"",INDIRECT(ADDRESS($I54,K$5,4,,$G54)))</f>
        <v>0</v>
      </c>
      <c r="L54" s="120" t="str" cm="1">
        <f t="array" aca="1" ref="L54" ca="1">IF(I_ExchangeRate="","",IF(ISERROR($I54),"",INDIRECT(ADDRESS($I54,L$5,4,,$G54))))</f>
        <v/>
      </c>
      <c r="M54" s="120" cm="1">
        <f t="array" aca="1" ref="M54" ca="1">IF(ISERROR($I54),"",INDIRECT(ADDRESS($I54,M$5,4,,$G54)))</f>
        <v>0</v>
      </c>
      <c r="N54" s="120" t="str" cm="1">
        <f t="array" aca="1" ref="N54" ca="1">IF(I_ExchangeRate="","",IF(ISERROR($I54),"",INDIRECT(ADDRESS($I54,N$5,4,,$G54))))</f>
        <v/>
      </c>
    </row>
    <row r="55" spans="3:14">
      <c r="E55" s="144"/>
      <c r="F55" s="50" t="str">
        <f t="shared" si="10"/>
        <v>Personal expenses</v>
      </c>
      <c r="G55" s="50" t="str">
        <f>INDEX(LookUps!P:P,MATCH(F55,LookUps!Q:Q,0))</f>
        <v>7.Personal expenses</v>
      </c>
      <c r="H55" s="50" t="str">
        <f>INDEX('B. CostCategories'!F:F,MATCH(F55&amp;J55,'B. CostCategories'!H:H,0))</f>
        <v>R41</v>
      </c>
      <c r="I55" s="50">
        <f t="shared" ca="1" si="4"/>
        <v>61</v>
      </c>
      <c r="J55" s="22" t="str">
        <f>IF('B. CostCategories'!E52="","",'B. CostCategories'!E52)</f>
        <v>Personal expenses for ambulance call</v>
      </c>
      <c r="K55" s="120" cm="1">
        <f t="array" aca="1" ref="K55" ca="1">IF(ISERROR($I55),"",INDIRECT(ADDRESS($I55,K$5,4,,$G55)))</f>
        <v>0</v>
      </c>
      <c r="L55" s="120" t="str" cm="1">
        <f t="array" aca="1" ref="L55" ca="1">IF(I_ExchangeRate="","",IF(ISERROR($I55),"",INDIRECT(ADDRESS($I55,L$5,4,,$G55))))</f>
        <v/>
      </c>
      <c r="M55" s="120" cm="1">
        <f t="array" aca="1" ref="M55" ca="1">IF(ISERROR($I55),"",INDIRECT(ADDRESS($I55,M$5,4,,$G55)))</f>
        <v>0</v>
      </c>
      <c r="N55" s="120" t="str" cm="1">
        <f t="array" aca="1" ref="N55" ca="1">IF(I_ExchangeRate="","",IF(ISERROR($I55),"",INDIRECT(ADDRESS($I55,N$5,4,,$G55))))</f>
        <v/>
      </c>
    </row>
    <row r="56" spans="3:14">
      <c r="E56" s="144"/>
      <c r="F56" s="50" t="str">
        <f t="shared" si="10"/>
        <v>Personal expenses</v>
      </c>
      <c r="G56" s="50" t="str">
        <f>INDEX(LookUps!P:P,MATCH(F56,LookUps!Q:Q,0))</f>
        <v>7.Personal expenses</v>
      </c>
      <c r="H56" s="50" t="str">
        <f>INDEX('B. CostCategories'!F:F,MATCH(F56&amp;J56,'B. CostCategories'!H:H,0))</f>
        <v>R42</v>
      </c>
      <c r="I56" s="50">
        <f t="shared" ca="1" si="4"/>
        <v>75</v>
      </c>
      <c r="J56" s="22" t="str">
        <f>IF('B. CostCategories'!E53="","",'B. CostCategories'!E53)</f>
        <v>Personal expenses for diagnostic and medicine</v>
      </c>
      <c r="K56" s="120" cm="1">
        <f t="array" aca="1" ref="K56" ca="1">IF(ISERROR($I56),"",INDIRECT(ADDRESS($I56,K$5,4,,$G56)))</f>
        <v>0</v>
      </c>
      <c r="L56" s="120" t="str" cm="1">
        <f t="array" aca="1" ref="L56" ca="1">IF(I_ExchangeRate="","",IF(ISERROR($I56),"",INDIRECT(ADDRESS($I56,L$5,4,,$G56))))</f>
        <v/>
      </c>
      <c r="M56" s="120" cm="1">
        <f t="array" aca="1" ref="M56" ca="1">IF(ISERROR($I56),"",INDIRECT(ADDRESS($I56,M$5,4,,$G56)))</f>
        <v>0</v>
      </c>
      <c r="N56" s="120" t="str" cm="1">
        <f t="array" aca="1" ref="N56" ca="1">IF(I_ExchangeRate="","",IF(ISERROR($I56),"",INDIRECT(ADDRESS($I56,N$5,4,,$G56))))</f>
        <v/>
      </c>
    </row>
    <row r="57" spans="3:14">
      <c r="E57" s="144"/>
      <c r="F57" s="50" t="str">
        <f t="shared" si="10"/>
        <v>Personal expenses</v>
      </c>
      <c r="G57" s="50" t="str">
        <f>INDEX(LookUps!P:P,MATCH(F57,LookUps!Q:Q,0))</f>
        <v>7.Personal expenses</v>
      </c>
      <c r="H57" s="50" t="str">
        <f>INDEX('B. CostCategories'!F:F,MATCH(F57&amp;J57,'B. CostCategories'!H:H,0))</f>
        <v>R43</v>
      </c>
      <c r="I57" s="50">
        <f t="shared" ca="1" si="4"/>
        <v>89</v>
      </c>
      <c r="J57" s="22" t="str">
        <f>IF('B. CostCategories'!E54="","",'B. CostCategories'!E54)</f>
        <v>Personal expenses for in patient services</v>
      </c>
      <c r="K57" s="120" cm="1">
        <f t="array" aca="1" ref="K57" ca="1">IF(ISERROR($I57),"",INDIRECT(ADDRESS($I57,K$5,4,,$G57)))</f>
        <v>0</v>
      </c>
      <c r="L57" s="120" t="str" cm="1">
        <f t="array" aca="1" ref="L57" ca="1">IF(I_ExchangeRate="","",IF(ISERROR($I57),"",INDIRECT(ADDRESS($I57,L$5,4,,$G57))))</f>
        <v/>
      </c>
      <c r="M57" s="120" cm="1">
        <f t="array" aca="1" ref="M57" ca="1">IF(ISERROR($I57),"",INDIRECT(ADDRESS($I57,M$5,4,,$G57)))</f>
        <v>0</v>
      </c>
      <c r="N57" s="120" t="str" cm="1">
        <f t="array" aca="1" ref="N57" ca="1">IF(I_ExchangeRate="","",IF(ISERROR($I57),"",INDIRECT(ADDRESS($I57,N$5,4,,$G57))))</f>
        <v/>
      </c>
    </row>
    <row r="58" spans="3:14">
      <c r="E58" s="144"/>
      <c r="F58" s="50" t="str">
        <f t="shared" si="10"/>
        <v>Personal expenses</v>
      </c>
      <c r="G58" s="50" t="str">
        <f>INDEX(LookUps!P:P,MATCH(F58,LookUps!Q:Q,0))</f>
        <v>7.Personal expenses</v>
      </c>
      <c r="H58" s="50" t="str">
        <f>INDEX('B. CostCategories'!F:F,MATCH(F58&amp;J58,'B. CostCategories'!H:H,0))</f>
        <v>R44</v>
      </c>
      <c r="I58" s="50">
        <f t="shared" ca="1" si="4"/>
        <v>103</v>
      </c>
      <c r="J58" s="22" t="str">
        <f>IF('B. CostCategories'!E55="","",'B. CostCategories'!E55)</f>
        <v>Personal expenses for legal services</v>
      </c>
      <c r="K58" s="120" cm="1">
        <f t="array" aca="1" ref="K58" ca="1">IF(ISERROR($I58),"",INDIRECT(ADDRESS($I58,K$5,4,,$G58)))</f>
        <v>0</v>
      </c>
      <c r="L58" s="120" t="str" cm="1">
        <f t="array" aca="1" ref="L58" ca="1">IF(I_ExchangeRate="","",IF(ISERROR($I58),"",INDIRECT(ADDRESS($I58,L$5,4,,$G58))))</f>
        <v/>
      </c>
      <c r="M58" s="120" cm="1">
        <f t="array" aca="1" ref="M58" ca="1">IF(ISERROR($I58),"",INDIRECT(ADDRESS($I58,M$5,4,,$G58)))</f>
        <v>0</v>
      </c>
      <c r="N58" s="120" t="str" cm="1">
        <f t="array" aca="1" ref="N58" ca="1">IF(I_ExchangeRate="","",IF(ISERROR($I58),"",INDIRECT(ADDRESS($I58,N$5,4,,$G58))))</f>
        <v/>
      </c>
    </row>
    <row r="59" spans="3:14">
      <c r="E59" s="144"/>
      <c r="F59" s="50" t="str">
        <f t="shared" si="10"/>
        <v>Personal expenses</v>
      </c>
      <c r="G59" s="50" t="str">
        <f>INDEX(LookUps!P:P,MATCH(F59,LookUps!Q:Q,0))</f>
        <v>7.Personal expenses</v>
      </c>
      <c r="H59" s="50" t="str">
        <f>INDEX('B. CostCategories'!F:F,MATCH(F59&amp;J59,'B. CostCategories'!H:H,0))</f>
        <v>R45</v>
      </c>
      <c r="I59" s="50">
        <f t="shared" ca="1" si="4"/>
        <v>117</v>
      </c>
      <c r="J59" s="22" t="str">
        <f>IF('B. CostCategories'!E56="","",'B. CostCategories'!E56)</f>
        <v>Cost of property damage</v>
      </c>
      <c r="K59" s="120" cm="1">
        <f t="array" aca="1" ref="K59" ca="1">IF(ISERROR($I59),"",INDIRECT(ADDRESS($I59,K$5,4,,$G59)))</f>
        <v>0</v>
      </c>
      <c r="L59" s="120" t="str" cm="1">
        <f t="array" aca="1" ref="L59" ca="1">IF(I_ExchangeRate="","",IF(ISERROR($I59),"",INDIRECT(ADDRESS($I59,L$5,4,,$G59))))</f>
        <v/>
      </c>
      <c r="M59" s="120" cm="1">
        <f t="array" aca="1" ref="M59" ca="1">IF(ISERROR($I59),"",INDIRECT(ADDRESS($I59,M$5,4,,$G59)))</f>
        <v>0</v>
      </c>
      <c r="N59" s="120" t="str" cm="1">
        <f t="array" aca="1" ref="N59" ca="1">IF(I_ExchangeRate="","",IF(ISERROR($I59),"",INDIRECT(ADDRESS($I59,N$5,4,,$G59))))</f>
        <v/>
      </c>
    </row>
    <row r="60" spans="3:14">
      <c r="E60" s="144"/>
      <c r="F60" s="50" t="str">
        <f t="shared" si="10"/>
        <v>Personal expenses</v>
      </c>
      <c r="G60" s="50" t="str">
        <f>INDEX(LookUps!P:P,MATCH(F60,LookUps!Q:Q,0))</f>
        <v>7.Personal expenses</v>
      </c>
      <c r="H60" s="50" t="str">
        <f>INDEX('B. CostCategories'!F:F,MATCH(F60&amp;J60,'B. CostCategories'!H:H,0))</f>
        <v>R46</v>
      </c>
      <c r="I60" s="50">
        <f t="shared" ca="1" si="4"/>
        <v>131</v>
      </c>
      <c r="J60" s="22" t="str">
        <f>IF('B. CostCategories'!E57="","",'B. CostCategories'!E57)</f>
        <v>Personal expenses incurred</v>
      </c>
      <c r="K60" s="120" cm="1">
        <f t="array" aca="1" ref="K60" ca="1">IF(ISERROR($I60),"",INDIRECT(ADDRESS($I60,K$5,4,,$G60)))</f>
        <v>0</v>
      </c>
      <c r="L60" s="120" t="str" cm="1">
        <f t="array" aca="1" ref="L60" ca="1">IF(I_ExchangeRate="","",IF(ISERROR($I60),"",INDIRECT(ADDRESS($I60,L$5,4,,$G60))))</f>
        <v/>
      </c>
      <c r="M60" s="120" cm="1">
        <f t="array" aca="1" ref="M60" ca="1">IF(ISERROR($I60),"",INDIRECT(ADDRESS($I60,M$5,4,,$G60)))</f>
        <v>0</v>
      </c>
      <c r="N60" s="120" t="str" cm="1">
        <f t="array" aca="1" ref="N60" ca="1">IF(I_ExchangeRate="","",IF(ISERROR($I60),"",INDIRECT(ADDRESS($I60,N$5,4,,$G60))))</f>
        <v/>
      </c>
    </row>
    <row r="61" spans="3:14">
      <c r="E61" s="144"/>
      <c r="F61" s="50" t="str">
        <f t="shared" si="10"/>
        <v>Personal expenses</v>
      </c>
      <c r="G61" s="50" t="str">
        <f>INDEX(LookUps!P:P,MATCH(F61,LookUps!Q:Q,0))</f>
        <v>7.Personal expenses</v>
      </c>
      <c r="H61" s="50" t="str">
        <f>INDEX('B. CostCategories'!F:F,MATCH(F61&amp;J61,'B. CostCategories'!H:H,0))</f>
        <v>R47</v>
      </c>
      <c r="I61" s="50">
        <f t="shared" ca="1" si="4"/>
        <v>145</v>
      </c>
      <c r="J61" s="22" t="str">
        <f>IF('B. CostCategories'!E58="","",'B. CostCategories'!E58)</f>
        <v/>
      </c>
      <c r="K61" s="120" cm="1">
        <f t="array" aca="1" ref="K61" ca="1">IF(ISERROR($I61),"",INDIRECT(ADDRESS($I61,K$5,4,,$G61)))</f>
        <v>0</v>
      </c>
      <c r="L61" s="120" t="str" cm="1">
        <f t="array" aca="1" ref="L61" ca="1">IF(I_ExchangeRate="","",IF(ISERROR($I61),"",INDIRECT(ADDRESS($I61,L$5,4,,$G61))))</f>
        <v/>
      </c>
      <c r="M61" s="120" cm="1">
        <f t="array" aca="1" ref="M61" ca="1">IF(ISERROR($I61),"",INDIRECT(ADDRESS($I61,M$5,4,,$G61)))</f>
        <v>0</v>
      </c>
      <c r="N61" s="120" t="str" cm="1">
        <f t="array" aca="1" ref="N61" ca="1">IF(I_ExchangeRate="","",IF(ISERROR($I61),"",INDIRECT(ADDRESS($I61,N$5,4,,$G61))))</f>
        <v/>
      </c>
    </row>
    <row r="62" spans="3:14">
      <c r="E62" s="144"/>
      <c r="F62" s="50" t="str">
        <f t="shared" si="10"/>
        <v>Personal expenses</v>
      </c>
      <c r="G62" s="50" t="str">
        <f>INDEX(LookUps!P:P,MATCH(F62,LookUps!Q:Q,0))</f>
        <v>7.Personal expenses</v>
      </c>
      <c r="H62" s="50" t="str">
        <f>INDEX('B. CostCategories'!F:F,MATCH(F62&amp;J62,'B. CostCategories'!H:H,0))</f>
        <v>R47</v>
      </c>
      <c r="I62" s="50">
        <f t="shared" ca="1" si="4"/>
        <v>145</v>
      </c>
      <c r="J62" s="22" t="str">
        <f>IF('B. CostCategories'!E59="","",'B. CostCategories'!E59)</f>
        <v/>
      </c>
      <c r="K62" s="120" cm="1">
        <f t="array" aca="1" ref="K62" ca="1">IF(ISERROR($I62),"",INDIRECT(ADDRESS($I62,K$5,4,,$G62)))</f>
        <v>0</v>
      </c>
      <c r="L62" s="120" t="str" cm="1">
        <f t="array" aca="1" ref="L62" ca="1">IF(I_ExchangeRate="","",IF(ISERROR($I62),"",INDIRECT(ADDRESS($I62,L$5,4,,$G62))))</f>
        <v/>
      </c>
      <c r="M62" s="120" cm="1">
        <f t="array" aca="1" ref="M62" ca="1">IF(ISERROR($I62),"",INDIRECT(ADDRESS($I62,M$5,4,,$G62)))</f>
        <v>0</v>
      </c>
      <c r="N62" s="120" t="str" cm="1">
        <f t="array" aca="1" ref="N62" ca="1">IF(I_ExchangeRate="","",IF(ISERROR($I62),"",INDIRECT(ADDRESS($I62,N$5,4,,$G62))))</f>
        <v/>
      </c>
    </row>
    <row r="63" spans="3:14">
      <c r="E63" s="145"/>
      <c r="F63" s="51" t="str">
        <f t="shared" si="10"/>
        <v>Personal expenses</v>
      </c>
      <c r="G63" s="51" t="str">
        <f>INDEX(LookUps!P:P,MATCH(F63,LookUps!Q:Q,0))</f>
        <v>7.Personal expenses</v>
      </c>
      <c r="H63" s="51" t="str">
        <f>INDEX('B. CostCategories'!F:F,MATCH(F63&amp;J63,'B. CostCategories'!H:H,0))</f>
        <v>R47</v>
      </c>
      <c r="I63" s="51">
        <f t="shared" ca="1" si="4"/>
        <v>145</v>
      </c>
      <c r="J63" s="22" t="str">
        <f>IF('B. CostCategories'!E60="","",'B. CostCategories'!E60)</f>
        <v/>
      </c>
      <c r="K63" s="120" cm="1">
        <f t="array" aca="1" ref="K63" ca="1">IF(ISERROR($I63),"",INDIRECT(ADDRESS($I63,K$5,4,,$G63)))</f>
        <v>0</v>
      </c>
      <c r="L63" s="120" t="str" cm="1">
        <f t="array" aca="1" ref="L63" ca="1">IF(I_ExchangeRate="","",IF(ISERROR($I63),"",INDIRECT(ADDRESS($I63,L$5,4,,$G63))))</f>
        <v/>
      </c>
      <c r="M63" s="120" cm="1">
        <f t="array" aca="1" ref="M63" ca="1">IF(ISERROR($I63),"",INDIRECT(ADDRESS($I63,M$5,4,,$G63)))</f>
        <v>0</v>
      </c>
      <c r="N63" s="120" t="str" cm="1">
        <f t="array" aca="1" ref="N63" ca="1">IF(I_ExchangeRate="","",IF(ISERROR($I63),"",INDIRECT(ADDRESS($I63,N$5,4,,$G63))))</f>
        <v/>
      </c>
    </row>
    <row r="64" spans="3:14">
      <c r="C64">
        <f>'B. CostCategories'!C49</f>
        <v>7</v>
      </c>
      <c r="D64">
        <v>1</v>
      </c>
      <c r="E64" s="25" t="str">
        <f>"Total "&amp;E52</f>
        <v>Total Personal expenses</v>
      </c>
      <c r="F64" s="25" t="str">
        <f t="shared" si="10"/>
        <v>Total Personal expenses</v>
      </c>
      <c r="G64" s="25" t="e">
        <f>INDEX(LookUps!P:P,MATCH(F64,LookUps!Q:Q,0))</f>
        <v>#N/A</v>
      </c>
      <c r="H64" s="25" t="e">
        <f>INDEX('B. CostCategories'!F:F,MATCH(F64&amp;J64,'B. CostCategories'!H:H,0))</f>
        <v>#N/A</v>
      </c>
      <c r="I64" s="25" t="e">
        <f t="shared" ca="1" si="4"/>
        <v>#N/A</v>
      </c>
      <c r="J64" s="5"/>
      <c r="K64" s="121">
        <f ca="1">SUM(K52:K63)</f>
        <v>0</v>
      </c>
      <c r="L64" s="121">
        <f t="shared" ref="L64:N64" ca="1" si="11">SUM(L52:L63)</f>
        <v>0</v>
      </c>
      <c r="M64" s="121">
        <f t="shared" ca="1" si="11"/>
        <v>0</v>
      </c>
      <c r="N64" s="121">
        <f t="shared" ca="1" si="11"/>
        <v>0</v>
      </c>
    </row>
    <row r="65" spans="3:14">
      <c r="E65" s="143" t="str">
        <f>IF('B. CostCategories'!D61="","",'B. CostCategories'!D61)</f>
        <v>Other</v>
      </c>
      <c r="F65" s="49" t="str">
        <f t="shared" si="10"/>
        <v>Other</v>
      </c>
      <c r="G65" s="49" t="str">
        <f>INDEX(LookUps!P:P,MATCH(F65,LookUps!Q:Q,0))</f>
        <v>8.Other</v>
      </c>
      <c r="H65" s="49" t="str">
        <f>INDEX('B. CostCategories'!F:F,MATCH(F65&amp;J65,'B. CostCategories'!H:H,0))</f>
        <v>R50</v>
      </c>
      <c r="I65" s="49">
        <f t="shared" ca="1" si="4"/>
        <v>19</v>
      </c>
      <c r="J65" s="22" t="str">
        <f>IF('B. CostCategories'!E61="","",'B. CostCategories'!E61)</f>
        <v/>
      </c>
      <c r="K65" s="120" cm="1">
        <f t="array" aca="1" ref="K65" ca="1">IF(ISERROR($I65),"",INDIRECT(ADDRESS($I65,K$5,4,,$G65)))</f>
        <v>0</v>
      </c>
      <c r="L65" s="120" t="str" cm="1">
        <f t="array" aca="1" ref="L65" ca="1">IF(I_ExchangeRate="","",IF(ISERROR($I65),"",INDIRECT(ADDRESS($I65,L$5,4,,$G65))))</f>
        <v/>
      </c>
      <c r="M65" s="120" cm="1">
        <f t="array" aca="1" ref="M65" ca="1">IF(ISERROR($I65),"",INDIRECT(ADDRESS($I65,M$5,4,,$G65)))</f>
        <v>0</v>
      </c>
      <c r="N65" s="120" t="str" cm="1">
        <f t="array" aca="1" ref="N65" ca="1">IF(I_ExchangeRate="","",IF(ISERROR($I65),"",INDIRECT(ADDRESS($I65,N$5,4,,$G65))))</f>
        <v/>
      </c>
    </row>
    <row r="66" spans="3:14">
      <c r="E66" s="144"/>
      <c r="F66" s="50" t="str">
        <f t="shared" si="10"/>
        <v>Other</v>
      </c>
      <c r="G66" s="50" t="str">
        <f>INDEX(LookUps!P:P,MATCH(F66,LookUps!Q:Q,0))</f>
        <v>8.Other</v>
      </c>
      <c r="H66" s="50" t="str">
        <f>INDEX('B. CostCategories'!F:F,MATCH(F66&amp;J66,'B. CostCategories'!H:H,0))</f>
        <v>R50</v>
      </c>
      <c r="I66" s="50">
        <f t="shared" ca="1" si="4"/>
        <v>19</v>
      </c>
      <c r="J66" s="22" t="str">
        <f>IF('B. CostCategories'!E62="","",'B. CostCategories'!E62)</f>
        <v/>
      </c>
      <c r="K66" s="120" cm="1">
        <f t="array" aca="1" ref="K66" ca="1">IF(ISERROR($I66),"",INDIRECT(ADDRESS($I66,K$5,4,,$G66)))</f>
        <v>0</v>
      </c>
      <c r="L66" s="120" t="str" cm="1">
        <f t="array" aca="1" ref="L66" ca="1">IF(I_ExchangeRate="","",IF(ISERROR($I66),"",INDIRECT(ADDRESS($I66,L$5,4,,$G66))))</f>
        <v/>
      </c>
      <c r="M66" s="120" cm="1">
        <f t="array" aca="1" ref="M66" ca="1">IF(ISERROR($I66),"",INDIRECT(ADDRESS($I66,M$5,4,,$G66)))</f>
        <v>0</v>
      </c>
      <c r="N66" s="120" t="str" cm="1">
        <f t="array" aca="1" ref="N66" ca="1">IF(I_ExchangeRate="","",IF(ISERROR($I66),"",INDIRECT(ADDRESS($I66,N$5,4,,$G66))))</f>
        <v/>
      </c>
    </row>
    <row r="67" spans="3:14">
      <c r="E67" s="144"/>
      <c r="F67" s="50" t="str">
        <f t="shared" si="10"/>
        <v>Other</v>
      </c>
      <c r="G67" s="50" t="str">
        <f>INDEX(LookUps!P:P,MATCH(F67,LookUps!Q:Q,0))</f>
        <v>8.Other</v>
      </c>
      <c r="H67" s="50" t="str">
        <f>INDEX('B. CostCategories'!F:F,MATCH(F67&amp;J67,'B. CostCategories'!H:H,0))</f>
        <v>R50</v>
      </c>
      <c r="I67" s="50">
        <f t="shared" ca="1" si="4"/>
        <v>19</v>
      </c>
      <c r="J67" s="22" t="str">
        <f>IF('B. CostCategories'!E63="","",'B. CostCategories'!E63)</f>
        <v/>
      </c>
      <c r="K67" s="120" cm="1">
        <f t="array" aca="1" ref="K67" ca="1">IF(ISERROR($I67),"",INDIRECT(ADDRESS($I67,K$5,4,,$G67)))</f>
        <v>0</v>
      </c>
      <c r="L67" s="120" t="str" cm="1">
        <f t="array" aca="1" ref="L67" ca="1">IF(I_ExchangeRate="","",IF(ISERROR($I67),"",INDIRECT(ADDRESS($I67,L$5,4,,$G67))))</f>
        <v/>
      </c>
      <c r="M67" s="120" cm="1">
        <f t="array" aca="1" ref="M67" ca="1">IF(ISERROR($I67),"",INDIRECT(ADDRESS($I67,M$5,4,,$G67)))</f>
        <v>0</v>
      </c>
      <c r="N67" s="120" t="str" cm="1">
        <f t="array" aca="1" ref="N67" ca="1">IF(I_ExchangeRate="","",IF(ISERROR($I67),"",INDIRECT(ADDRESS($I67,N$5,4,,$G67))))</f>
        <v/>
      </c>
    </row>
    <row r="68" spans="3:14">
      <c r="E68" s="144"/>
      <c r="F68" s="50" t="str">
        <f t="shared" si="10"/>
        <v>Other</v>
      </c>
      <c r="G68" s="50" t="str">
        <f>INDEX(LookUps!P:P,MATCH(F68,LookUps!Q:Q,0))</f>
        <v>8.Other</v>
      </c>
      <c r="H68" s="50" t="str">
        <f>INDEX('B. CostCategories'!F:F,MATCH(F68&amp;J68,'B. CostCategories'!H:H,0))</f>
        <v>R50</v>
      </c>
      <c r="I68" s="50">
        <f t="shared" ca="1" si="4"/>
        <v>19</v>
      </c>
      <c r="J68" s="22" t="str">
        <f>IF('B. CostCategories'!E64="","",'B. CostCategories'!E64)</f>
        <v/>
      </c>
      <c r="K68" s="120" cm="1">
        <f t="array" aca="1" ref="K68" ca="1">IF(ISERROR($I68),"",INDIRECT(ADDRESS($I68,K$5,4,,$G68)))</f>
        <v>0</v>
      </c>
      <c r="L68" s="120" t="str" cm="1">
        <f t="array" aca="1" ref="L68" ca="1">IF(I_ExchangeRate="","",IF(ISERROR($I68),"",INDIRECT(ADDRESS($I68,L$5,4,,$G68))))</f>
        <v/>
      </c>
      <c r="M68" s="120" cm="1">
        <f t="array" aca="1" ref="M68" ca="1">IF(ISERROR($I68),"",INDIRECT(ADDRESS($I68,M$5,4,,$G68)))</f>
        <v>0</v>
      </c>
      <c r="N68" s="120" t="str" cm="1">
        <f t="array" aca="1" ref="N68" ca="1">IF(I_ExchangeRate="","",IF(ISERROR($I68),"",INDIRECT(ADDRESS($I68,N$5,4,,$G68))))</f>
        <v/>
      </c>
    </row>
    <row r="69" spans="3:14">
      <c r="E69" s="144"/>
      <c r="F69" s="50" t="str">
        <f t="shared" si="10"/>
        <v>Other</v>
      </c>
      <c r="G69" s="50" t="str">
        <f>INDEX(LookUps!P:P,MATCH(F69,LookUps!Q:Q,0))</f>
        <v>8.Other</v>
      </c>
      <c r="H69" s="50" t="str">
        <f>INDEX('B. CostCategories'!F:F,MATCH(F69&amp;J69,'B. CostCategories'!H:H,0))</f>
        <v>R50</v>
      </c>
      <c r="I69" s="50">
        <f t="shared" ca="1" si="4"/>
        <v>19</v>
      </c>
      <c r="J69" s="22" t="str">
        <f>IF('B. CostCategories'!E65="","",'B. CostCategories'!E65)</f>
        <v/>
      </c>
      <c r="K69" s="120" cm="1">
        <f t="array" aca="1" ref="K69" ca="1">IF(ISERROR($I69),"",INDIRECT(ADDRESS($I69,K$5,4,,$G69)))</f>
        <v>0</v>
      </c>
      <c r="L69" s="120" t="str" cm="1">
        <f t="array" aca="1" ref="L69" ca="1">IF(I_ExchangeRate="","",IF(ISERROR($I69),"",INDIRECT(ADDRESS($I69,L$5,4,,$G69))))</f>
        <v/>
      </c>
      <c r="M69" s="120" cm="1">
        <f t="array" aca="1" ref="M69" ca="1">IF(ISERROR($I69),"",INDIRECT(ADDRESS($I69,M$5,4,,$G69)))</f>
        <v>0</v>
      </c>
      <c r="N69" s="120" t="str" cm="1">
        <f t="array" aca="1" ref="N69" ca="1">IF(I_ExchangeRate="","",IF(ISERROR($I69),"",INDIRECT(ADDRESS($I69,N$5,4,,$G69))))</f>
        <v/>
      </c>
    </row>
    <row r="70" spans="3:14">
      <c r="E70" s="144"/>
      <c r="F70" s="50" t="str">
        <f t="shared" si="10"/>
        <v>Other</v>
      </c>
      <c r="G70" s="50" t="str">
        <f>INDEX(LookUps!P:P,MATCH(F70,LookUps!Q:Q,0))</f>
        <v>8.Other</v>
      </c>
      <c r="H70" s="50" t="str">
        <f>INDEX('B. CostCategories'!F:F,MATCH(F70&amp;J70,'B. CostCategories'!H:H,0))</f>
        <v>R50</v>
      </c>
      <c r="I70" s="50">
        <f t="shared" ca="1" si="4"/>
        <v>19</v>
      </c>
      <c r="J70" s="22" t="str">
        <f>IF('B. CostCategories'!E66="","",'B. CostCategories'!E66)</f>
        <v/>
      </c>
      <c r="K70" s="120" cm="1">
        <f t="array" aca="1" ref="K70" ca="1">IF(ISERROR($I70),"",INDIRECT(ADDRESS($I70,K$5,4,,$G70)))</f>
        <v>0</v>
      </c>
      <c r="L70" s="120" t="str" cm="1">
        <f t="array" aca="1" ref="L70" ca="1">IF(I_ExchangeRate="","",IF(ISERROR($I70),"",INDIRECT(ADDRESS($I70,L$5,4,,$G70))))</f>
        <v/>
      </c>
      <c r="M70" s="120" cm="1">
        <f t="array" aca="1" ref="M70" ca="1">IF(ISERROR($I70),"",INDIRECT(ADDRESS($I70,M$5,4,,$G70)))</f>
        <v>0</v>
      </c>
      <c r="N70" s="120" t="str" cm="1">
        <f t="array" aca="1" ref="N70" ca="1">IF(I_ExchangeRate="","",IF(ISERROR($I70),"",INDIRECT(ADDRESS($I70,N$5,4,,$G70))))</f>
        <v/>
      </c>
    </row>
    <row r="71" spans="3:14">
      <c r="E71" s="144"/>
      <c r="F71" s="50" t="str">
        <f t="shared" si="10"/>
        <v>Other</v>
      </c>
      <c r="G71" s="50" t="str">
        <f>INDEX(LookUps!P:P,MATCH(F71,LookUps!Q:Q,0))</f>
        <v>8.Other</v>
      </c>
      <c r="H71" s="50" t="str">
        <f>INDEX('B. CostCategories'!F:F,MATCH(F71&amp;J71,'B. CostCategories'!H:H,0))</f>
        <v>R50</v>
      </c>
      <c r="I71" s="50">
        <f t="shared" ca="1" si="4"/>
        <v>19</v>
      </c>
      <c r="J71" s="22" t="str">
        <f>IF('B. CostCategories'!E67="","",'B. CostCategories'!E67)</f>
        <v/>
      </c>
      <c r="K71" s="120" cm="1">
        <f t="array" aca="1" ref="K71" ca="1">IF(ISERROR($I71),"",INDIRECT(ADDRESS($I71,K$5,4,,$G71)))</f>
        <v>0</v>
      </c>
      <c r="L71" s="120" t="str" cm="1">
        <f t="array" aca="1" ref="L71" ca="1">IF(I_ExchangeRate="","",IF(ISERROR($I71),"",INDIRECT(ADDRESS($I71,L$5,4,,$G71))))</f>
        <v/>
      </c>
      <c r="M71" s="120" cm="1">
        <f t="array" aca="1" ref="M71" ca="1">IF(ISERROR($I71),"",INDIRECT(ADDRESS($I71,M$5,4,,$G71)))</f>
        <v>0</v>
      </c>
      <c r="N71" s="120" t="str" cm="1">
        <f t="array" aca="1" ref="N71" ca="1">IF(I_ExchangeRate="","",IF(ISERROR($I71),"",INDIRECT(ADDRESS($I71,N$5,4,,$G71))))</f>
        <v/>
      </c>
    </row>
    <row r="72" spans="3:14">
      <c r="E72" s="145"/>
      <c r="F72" s="51" t="str">
        <f t="shared" si="10"/>
        <v>Other</v>
      </c>
      <c r="G72" s="51" t="str">
        <f>INDEX(LookUps!P:P,MATCH(F72,LookUps!Q:Q,0))</f>
        <v>8.Other</v>
      </c>
      <c r="H72" s="51" t="str">
        <f>INDEX('B. CostCategories'!F:F,MATCH(F72&amp;J72,'B. CostCategories'!H:H,0))</f>
        <v>R50</v>
      </c>
      <c r="I72" s="51">
        <f t="shared" ca="1" si="4"/>
        <v>19</v>
      </c>
      <c r="J72" s="22" t="str">
        <f>IF('B. CostCategories'!E68="","",'B. CostCategories'!E68)</f>
        <v/>
      </c>
      <c r="K72" s="120" cm="1">
        <f t="array" aca="1" ref="K72" ca="1">IF(ISERROR($I72),"",INDIRECT(ADDRESS($I72,K$5,4,,$G72)))</f>
        <v>0</v>
      </c>
      <c r="L72" s="120" t="str" cm="1">
        <f t="array" aca="1" ref="L72" ca="1">IF(I_ExchangeRate="","",IF(ISERROR($I72),"",INDIRECT(ADDRESS($I72,L$5,4,,$G72))))</f>
        <v/>
      </c>
      <c r="M72" s="120" cm="1">
        <f t="array" aca="1" ref="M72" ca="1">IF(ISERROR($I72),"",INDIRECT(ADDRESS($I72,M$5,4,,$G72)))</f>
        <v>0</v>
      </c>
      <c r="N72" s="120" t="str" cm="1">
        <f t="array" aca="1" ref="N72" ca="1">IF(I_ExchangeRate="","",IF(ISERROR($I72),"",INDIRECT(ADDRESS($I72,N$5,4,,$G72))))</f>
        <v/>
      </c>
    </row>
    <row r="73" spans="3:14">
      <c r="C73">
        <f>'B. CostCategories'!C61</f>
        <v>8</v>
      </c>
      <c r="D73">
        <v>1</v>
      </c>
      <c r="E73" s="5" t="str">
        <f>"Total "&amp;E65</f>
        <v>Total Other</v>
      </c>
      <c r="F73" s="5" t="str">
        <f t="shared" si="10"/>
        <v>Total Other</v>
      </c>
      <c r="G73" s="5" t="e">
        <f>INDEX(LookUps!P:P,MATCH(F73,LookUps!Q:Q,0))</f>
        <v>#N/A</v>
      </c>
      <c r="H73" s="5" t="e">
        <f>INDEX('B. CostCategories'!F:F,MATCH(F73&amp;J73,'B. CostCategories'!H:H,0))</f>
        <v>#N/A</v>
      </c>
      <c r="I73" s="5" t="e">
        <f t="shared" ca="1" si="4"/>
        <v>#N/A</v>
      </c>
      <c r="J73" s="5"/>
      <c r="K73" s="121">
        <f ca="1">SUM(K65:K72)</f>
        <v>0</v>
      </c>
      <c r="L73" s="121">
        <f t="shared" ref="L73:N73" ca="1" si="12">SUM(L65:L72)</f>
        <v>0</v>
      </c>
      <c r="M73" s="121">
        <f t="shared" ca="1" si="12"/>
        <v>0</v>
      </c>
      <c r="N73" s="121">
        <f t="shared" ca="1" si="12"/>
        <v>0</v>
      </c>
    </row>
    <row r="74" spans="3:14" hidden="1">
      <c r="E74" s="143" t="str">
        <f>IF('B. CostCategories'!D69="","",'B. CostCategories'!D69)</f>
        <v/>
      </c>
      <c r="F74" s="49" t="str">
        <f t="shared" si="10"/>
        <v>Total Other</v>
      </c>
      <c r="G74" s="49" t="e">
        <f>INDEX(LookUps!P:P,MATCH(F74,LookUps!Q:Q,0))</f>
        <v>#N/A</v>
      </c>
      <c r="H74" s="49" t="e">
        <f>INDEX('B. CostCategories'!F:F,MATCH(F74&amp;J74,'B. CostCategories'!H:H,0))</f>
        <v>#N/A</v>
      </c>
      <c r="I74" s="49" t="e">
        <f ca="1">MATCH(H74,INDIRECT(SUBSTITUTE(ADDRESS(1,3,4,,$G74),1,"")&amp;":"&amp;SUBSTITUTE(ADDRESS(1,3,4),1,"")),0)+11</f>
        <v>#N/A</v>
      </c>
      <c r="J74" s="22" t="str">
        <f>IF('B. CostCategories'!E69="","",'B. CostCategories'!E69)</f>
        <v/>
      </c>
      <c r="K74" s="39" t="str" cm="1">
        <f t="array" aca="1" ref="K74" ca="1">IF(ISERROR($I74),"",INDIRECT(ADDRESS($I74,K$5,4,,$G74)))</f>
        <v/>
      </c>
      <c r="L74" s="39" t="str" cm="1">
        <f t="array" aca="1" ref="L74" ca="1">IF(I_ExchangeRate="","",IF(ISERROR($I74),"",INDIRECT(ADDRESS($I74,L$5,4,,$G74))))</f>
        <v/>
      </c>
      <c r="M74" s="39" t="str" cm="1">
        <f t="array" aca="1" ref="M74" ca="1">IF(ISERROR($I74),"",INDIRECT(ADDRESS($I74,M$5,4,,$G74)))</f>
        <v/>
      </c>
      <c r="N74" s="39" t="str" cm="1">
        <f t="array" aca="1" ref="N74" ca="1">IF(I_ExchangeRate="","",IF(ISERROR($I74),"",INDIRECT(ADDRESS($I74,N$5,4,,$G74))))</f>
        <v/>
      </c>
    </row>
    <row r="75" spans="3:14" hidden="1">
      <c r="E75" s="144"/>
      <c r="F75" s="50" t="str">
        <f t="shared" si="10"/>
        <v>Total Other</v>
      </c>
      <c r="G75" s="50" t="e">
        <f>INDEX(LookUps!P:P,MATCH(F75,LookUps!Q:Q,0))</f>
        <v>#N/A</v>
      </c>
      <c r="H75" s="50" t="e">
        <f>INDEX('B. CostCategories'!F:F,MATCH(F75&amp;J75,'B. CostCategories'!H:H,0))</f>
        <v>#N/A</v>
      </c>
      <c r="I75" s="50" t="e">
        <f t="shared" ca="1" si="4"/>
        <v>#N/A</v>
      </c>
      <c r="J75" s="22" t="str">
        <f>IF('B. CostCategories'!E70="","",'B. CostCategories'!E70)</f>
        <v/>
      </c>
      <c r="K75" s="39" t="str" cm="1">
        <f t="array" aca="1" ref="K75" ca="1">IF(ISERROR($I75),"",INDIRECT(ADDRESS($I75,K$5,4,,$G75)))</f>
        <v/>
      </c>
      <c r="L75" s="39" t="str" cm="1">
        <f t="array" aca="1" ref="L75" ca="1">IF(I_ExchangeRate="","",IF(ISERROR($I75),"",INDIRECT(ADDRESS($I75,L$5,4,,$G75))))</f>
        <v/>
      </c>
      <c r="M75" s="39" t="str" cm="1">
        <f t="array" aca="1" ref="M75" ca="1">IF(ISERROR($I75),"",INDIRECT(ADDRESS($I75,M$5,4,,$G75)))</f>
        <v/>
      </c>
      <c r="N75" s="39" t="str" cm="1">
        <f t="array" aca="1" ref="N75" ca="1">IF(I_ExchangeRate="","",IF(ISERROR($I75),"",INDIRECT(ADDRESS($I75,N$5,4,,$G75))))</f>
        <v/>
      </c>
    </row>
    <row r="76" spans="3:14" hidden="1">
      <c r="E76" s="144"/>
      <c r="F76" s="50" t="str">
        <f t="shared" si="10"/>
        <v>Total Other</v>
      </c>
      <c r="G76" s="50" t="e">
        <f>INDEX(LookUps!P:P,MATCH(F76,LookUps!Q:Q,0))</f>
        <v>#N/A</v>
      </c>
      <c r="H76" s="50" t="e">
        <f>INDEX('B. CostCategories'!F:F,MATCH(F76&amp;J76,'B. CostCategories'!H:H,0))</f>
        <v>#N/A</v>
      </c>
      <c r="I76" s="50" t="e">
        <f t="shared" ca="1" si="4"/>
        <v>#N/A</v>
      </c>
      <c r="J76" s="22" t="str">
        <f>IF('B. CostCategories'!E71="","",'B. CostCategories'!E71)</f>
        <v/>
      </c>
      <c r="K76" s="39" t="str" cm="1">
        <f t="array" aca="1" ref="K76" ca="1">IF(ISERROR($I76),"",INDIRECT(ADDRESS($I76,K$5,4,,$G76)))</f>
        <v/>
      </c>
      <c r="L76" s="39" t="str" cm="1">
        <f t="array" aca="1" ref="L76" ca="1">IF(I_ExchangeRate="","",IF(ISERROR($I76),"",INDIRECT(ADDRESS($I76,L$5,4,,$G76))))</f>
        <v/>
      </c>
      <c r="M76" s="39" t="str" cm="1">
        <f t="array" aca="1" ref="M76" ca="1">IF(ISERROR($I76),"",INDIRECT(ADDRESS($I76,M$5,4,,$G76)))</f>
        <v/>
      </c>
      <c r="N76" s="39" t="str" cm="1">
        <f t="array" aca="1" ref="N76" ca="1">IF(I_ExchangeRate="","",IF(ISERROR($I76),"",INDIRECT(ADDRESS($I76,N$5,4,,$G76))))</f>
        <v/>
      </c>
    </row>
    <row r="77" spans="3:14" hidden="1">
      <c r="C77">
        <f>'B. CostCategories'!C69</f>
        <v>9</v>
      </c>
      <c r="D77">
        <v>0</v>
      </c>
      <c r="E77" s="5" t="str">
        <f>"Total "&amp;E74</f>
        <v xml:space="preserve">Total </v>
      </c>
      <c r="F77" s="5" t="str">
        <f t="shared" si="10"/>
        <v xml:space="preserve">Total </v>
      </c>
      <c r="G77" s="5" t="e">
        <f>INDEX(LookUps!P:P,MATCH(F77,LookUps!Q:Q,0))</f>
        <v>#N/A</v>
      </c>
      <c r="H77" s="5" t="e">
        <f>INDEX('B. CostCategories'!F:F,MATCH(F77&amp;J77,'B. CostCategories'!H:H,0))</f>
        <v>#N/A</v>
      </c>
      <c r="I77" s="5" t="e">
        <f t="shared" ca="1" si="4"/>
        <v>#N/A</v>
      </c>
      <c r="J77" s="5"/>
      <c r="K77" s="40">
        <f ca="1">SUM(K74:K76)</f>
        <v>0</v>
      </c>
      <c r="L77" s="40">
        <f t="shared" ref="L77:N77" ca="1" si="13">SUM(L74:L76)</f>
        <v>0</v>
      </c>
      <c r="M77" s="40">
        <f t="shared" ca="1" si="13"/>
        <v>0</v>
      </c>
      <c r="N77" s="40">
        <f t="shared" ca="1" si="13"/>
        <v>0</v>
      </c>
    </row>
    <row r="78" spans="3:14" hidden="1">
      <c r="E78" s="143" t="str">
        <f>IF('B. CostCategories'!D72="","",'B. CostCategories'!D72)</f>
        <v/>
      </c>
      <c r="F78" s="49" t="str">
        <f t="shared" si="10"/>
        <v xml:space="preserve">Total </v>
      </c>
      <c r="G78" s="49" t="e">
        <f>INDEX(LookUps!P:P,MATCH(F78,LookUps!Q:Q,0))</f>
        <v>#N/A</v>
      </c>
      <c r="H78" s="49" t="e">
        <f>INDEX('B. CostCategories'!F:F,MATCH(F78&amp;J78,'B. CostCategories'!H:H,0))</f>
        <v>#N/A</v>
      </c>
      <c r="I78" s="49" t="e">
        <f t="shared" ca="1" si="4"/>
        <v>#N/A</v>
      </c>
      <c r="J78" s="22" t="str">
        <f>IF('B. CostCategories'!E72="","",'B. CostCategories'!E72)</f>
        <v/>
      </c>
      <c r="K78" s="39" t="str" cm="1">
        <f t="array" aca="1" ref="K78" ca="1">IF(ISERROR($I78),"",INDIRECT(ADDRESS($I78,K$5,4,,$G78)))</f>
        <v/>
      </c>
      <c r="L78" s="39" t="str" cm="1">
        <f t="array" aca="1" ref="L78" ca="1">IF(I_ExchangeRate="","",IF(ISERROR($I78),"",INDIRECT(ADDRESS($I78,L$5,4,,$G78))))</f>
        <v/>
      </c>
      <c r="M78" s="39" t="str" cm="1">
        <f t="array" aca="1" ref="M78" ca="1">IF(ISERROR($I78),"",INDIRECT(ADDRESS($I78,M$5,4,,$G78)))</f>
        <v/>
      </c>
      <c r="N78" s="39" t="str" cm="1">
        <f t="array" aca="1" ref="N78" ca="1">IF(I_ExchangeRate="","",IF(ISERROR($I78),"",INDIRECT(ADDRESS($I78,N$5,4,,$G78))))</f>
        <v/>
      </c>
    </row>
    <row r="79" spans="3:14" hidden="1">
      <c r="E79" s="144"/>
      <c r="F79" s="50" t="str">
        <f t="shared" si="10"/>
        <v xml:space="preserve">Total </v>
      </c>
      <c r="G79" s="50" t="e">
        <f>INDEX(LookUps!P:P,MATCH(F79,LookUps!Q:Q,0))</f>
        <v>#N/A</v>
      </c>
      <c r="H79" s="50" t="e">
        <f>INDEX('B. CostCategories'!F:F,MATCH(F79&amp;J79,'B. CostCategories'!H:H,0))</f>
        <v>#N/A</v>
      </c>
      <c r="I79" s="50" t="e">
        <f t="shared" ca="1" si="4"/>
        <v>#N/A</v>
      </c>
      <c r="J79" s="22" t="str">
        <f>IF('B. CostCategories'!E73="","",'B. CostCategories'!E73)</f>
        <v/>
      </c>
      <c r="K79" s="39" t="str" cm="1">
        <f t="array" aca="1" ref="K79" ca="1">IF(ISERROR($I79),"",INDIRECT(ADDRESS($I79,K$5,4,,$G79)))</f>
        <v/>
      </c>
      <c r="L79" s="39" t="str" cm="1">
        <f t="array" aca="1" ref="L79" ca="1">IF(I_ExchangeRate="","",IF(ISERROR($I79),"",INDIRECT(ADDRESS($I79,L$5,4,,$G79))))</f>
        <v/>
      </c>
      <c r="M79" s="39" t="str" cm="1">
        <f t="array" aca="1" ref="M79" ca="1">IF(ISERROR($I79),"",INDIRECT(ADDRESS($I79,M$5,4,,$G79)))</f>
        <v/>
      </c>
      <c r="N79" s="39" t="str" cm="1">
        <f t="array" aca="1" ref="N79" ca="1">IF(I_ExchangeRate="","",IF(ISERROR($I79),"",INDIRECT(ADDRESS($I79,N$5,4,,$G79))))</f>
        <v/>
      </c>
    </row>
    <row r="80" spans="3:14" hidden="1">
      <c r="E80" s="144"/>
      <c r="F80" s="50" t="str">
        <f t="shared" si="10"/>
        <v xml:space="preserve">Total </v>
      </c>
      <c r="G80" s="50" t="e">
        <f>INDEX(LookUps!P:P,MATCH(F80,LookUps!Q:Q,0))</f>
        <v>#N/A</v>
      </c>
      <c r="H80" s="50" t="e">
        <f>INDEX('B. CostCategories'!F:F,MATCH(F80&amp;J80,'B. CostCategories'!H:H,0))</f>
        <v>#N/A</v>
      </c>
      <c r="I80" s="50" t="e">
        <f t="shared" ca="1" si="4"/>
        <v>#N/A</v>
      </c>
      <c r="J80" s="22" t="str">
        <f>IF('B. CostCategories'!E74="","",'B. CostCategories'!E74)</f>
        <v/>
      </c>
      <c r="K80" s="39" t="str" cm="1">
        <f t="array" aca="1" ref="K80" ca="1">IF(ISERROR($I80),"",INDIRECT(ADDRESS($I80,K$5,4,,$G80)))</f>
        <v/>
      </c>
      <c r="L80" s="39" t="str" cm="1">
        <f t="array" aca="1" ref="L80" ca="1">IF(I_ExchangeRate="","",IF(ISERROR($I80),"",INDIRECT(ADDRESS($I80,L$5,4,,$G80))))</f>
        <v/>
      </c>
      <c r="M80" s="39" t="str" cm="1">
        <f t="array" aca="1" ref="M80" ca="1">IF(ISERROR($I80),"",INDIRECT(ADDRESS($I80,M$5,4,,$G80)))</f>
        <v/>
      </c>
      <c r="N80" s="39" t="str" cm="1">
        <f t="array" aca="1" ref="N80" ca="1">IF(I_ExchangeRate="","",IF(ISERROR($I80),"",INDIRECT(ADDRESS($I80,N$5,4,,$G80))))</f>
        <v/>
      </c>
    </row>
    <row r="81" spans="3:14" hidden="1">
      <c r="C81">
        <f>'B. CostCategories'!C72</f>
        <v>10</v>
      </c>
      <c r="D81">
        <v>0</v>
      </c>
      <c r="E81" s="5" t="str">
        <f>"Total "&amp;E78</f>
        <v xml:space="preserve">Total </v>
      </c>
      <c r="F81" s="5" t="str">
        <f t="shared" si="10"/>
        <v xml:space="preserve">Total </v>
      </c>
      <c r="G81" s="5" t="e">
        <f>INDEX(LookUps!P:P,MATCH(F81,LookUps!Q:Q,0))</f>
        <v>#N/A</v>
      </c>
      <c r="H81" s="5" t="e">
        <f>INDEX('B. CostCategories'!F:F,MATCH(F81&amp;J81,'B. CostCategories'!H:H,0))</f>
        <v>#N/A</v>
      </c>
      <c r="I81" s="5" t="e">
        <f t="shared" ref="I81:I97" ca="1" si="14">MATCH(H81,INDIRECT(SUBSTITUTE(ADDRESS(1,3,4,,$G81),1,"")&amp;":"&amp;SUBSTITUTE(ADDRESS(1,3,4),1,"")),0)+11</f>
        <v>#N/A</v>
      </c>
      <c r="J81" s="5"/>
      <c r="K81" s="40">
        <f ca="1">SUM(K78:K80)</f>
        <v>0</v>
      </c>
      <c r="L81" s="40">
        <f t="shared" ref="L81:N81" ca="1" si="15">SUM(L78:L80)</f>
        <v>0</v>
      </c>
      <c r="M81" s="40">
        <f t="shared" ca="1" si="15"/>
        <v>0</v>
      </c>
      <c r="N81" s="40">
        <f t="shared" ca="1" si="15"/>
        <v>0</v>
      </c>
    </row>
    <row r="82" spans="3:14" hidden="1">
      <c r="E82" s="143" t="str">
        <f>IF('B. CostCategories'!D75="","",'B. CostCategories'!D75)</f>
        <v/>
      </c>
      <c r="F82" s="49" t="str">
        <f t="shared" si="10"/>
        <v xml:space="preserve">Total </v>
      </c>
      <c r="G82" s="49" t="e">
        <f>INDEX(LookUps!P:P,MATCH(F82,LookUps!Q:Q,0))</f>
        <v>#N/A</v>
      </c>
      <c r="H82" s="49" t="e">
        <f>INDEX('B. CostCategories'!F:F,MATCH(F82&amp;J82,'B. CostCategories'!H:H,0))</f>
        <v>#N/A</v>
      </c>
      <c r="I82" s="49" t="e">
        <f t="shared" ca="1" si="14"/>
        <v>#N/A</v>
      </c>
      <c r="J82" s="22" t="str">
        <f>IF('B. CostCategories'!E75="","",'B. CostCategories'!E75)</f>
        <v/>
      </c>
      <c r="K82" s="39" t="str" cm="1">
        <f t="array" aca="1" ref="K82" ca="1">IF(ISERROR($I82),"",INDIRECT(ADDRESS($I82,K$5,4,,$G82)))</f>
        <v/>
      </c>
      <c r="L82" s="39" t="str" cm="1">
        <f t="array" aca="1" ref="L82" ca="1">IF(I_ExchangeRate="","",IF(ISERROR($I82),"",INDIRECT(ADDRESS($I82,L$5,4,,$G82))))</f>
        <v/>
      </c>
      <c r="M82" s="39" t="str" cm="1">
        <f t="array" aca="1" ref="M82" ca="1">IF(ISERROR($I82),"",INDIRECT(ADDRESS($I82,M$5,4,,$G82)))</f>
        <v/>
      </c>
      <c r="N82" s="39" t="str" cm="1">
        <f t="array" aca="1" ref="N82" ca="1">IF(I_ExchangeRate="","",IF(ISERROR($I82),"",INDIRECT(ADDRESS($I82,N$5,4,,$G82))))</f>
        <v/>
      </c>
    </row>
    <row r="83" spans="3:14" hidden="1">
      <c r="E83" s="144"/>
      <c r="F83" s="50" t="str">
        <f t="shared" si="10"/>
        <v xml:space="preserve">Total </v>
      </c>
      <c r="G83" s="50" t="e">
        <f>INDEX(LookUps!P:P,MATCH(F83,LookUps!Q:Q,0))</f>
        <v>#N/A</v>
      </c>
      <c r="H83" s="50" t="e">
        <f>INDEX('B. CostCategories'!F:F,MATCH(F83&amp;J83,'B. CostCategories'!H:H,0))</f>
        <v>#N/A</v>
      </c>
      <c r="I83" s="50" t="e">
        <f t="shared" ca="1" si="14"/>
        <v>#N/A</v>
      </c>
      <c r="J83" s="22" t="str">
        <f>IF('B. CostCategories'!E76="","",'B. CostCategories'!E76)</f>
        <v/>
      </c>
      <c r="K83" s="39" t="str" cm="1">
        <f t="array" aca="1" ref="K83" ca="1">IF(ISERROR($I83),"",INDIRECT(ADDRESS($I83,K$5,4,,$G83)))</f>
        <v/>
      </c>
      <c r="L83" s="39" t="str" cm="1">
        <f t="array" aca="1" ref="L83" ca="1">IF(I_ExchangeRate="","",IF(ISERROR($I83),"",INDIRECT(ADDRESS($I83,L$5,4,,$G83))))</f>
        <v/>
      </c>
      <c r="M83" s="39" t="str" cm="1">
        <f t="array" aca="1" ref="M83" ca="1">IF(ISERROR($I83),"",INDIRECT(ADDRESS($I83,M$5,4,,$G83)))</f>
        <v/>
      </c>
      <c r="N83" s="39" t="str" cm="1">
        <f t="array" aca="1" ref="N83" ca="1">IF(I_ExchangeRate="","",IF(ISERROR($I83),"",INDIRECT(ADDRESS($I83,N$5,4,,$G83))))</f>
        <v/>
      </c>
    </row>
    <row r="84" spans="3:14" hidden="1">
      <c r="E84" s="144"/>
      <c r="F84" s="50" t="str">
        <f t="shared" si="10"/>
        <v xml:space="preserve">Total </v>
      </c>
      <c r="G84" s="50" t="e">
        <f>INDEX(LookUps!P:P,MATCH(F84,LookUps!Q:Q,0))</f>
        <v>#N/A</v>
      </c>
      <c r="H84" s="50" t="e">
        <f>INDEX('B. CostCategories'!F:F,MATCH(F84&amp;J84,'B. CostCategories'!H:H,0))</f>
        <v>#N/A</v>
      </c>
      <c r="I84" s="50" t="e">
        <f t="shared" ca="1" si="14"/>
        <v>#N/A</v>
      </c>
      <c r="J84" s="22" t="str">
        <f>IF('B. CostCategories'!E77="","",'B. CostCategories'!E77)</f>
        <v/>
      </c>
      <c r="K84" s="39" t="str" cm="1">
        <f t="array" aca="1" ref="K84" ca="1">IF(ISERROR($I84),"",INDIRECT(ADDRESS($I84,K$5,4,,$G84)))</f>
        <v/>
      </c>
      <c r="L84" s="39" t="str" cm="1">
        <f t="array" aca="1" ref="L84" ca="1">IF(I_ExchangeRate="","",IF(ISERROR($I84),"",INDIRECT(ADDRESS($I84,L$5,4,,$G84))))</f>
        <v/>
      </c>
      <c r="M84" s="39" t="str" cm="1">
        <f t="array" aca="1" ref="M84" ca="1">IF(ISERROR($I84),"",INDIRECT(ADDRESS($I84,M$5,4,,$G84)))</f>
        <v/>
      </c>
      <c r="N84" s="39" t="str" cm="1">
        <f t="array" aca="1" ref="N84" ca="1">IF(I_ExchangeRate="","",IF(ISERROR($I84),"",INDIRECT(ADDRESS($I84,N$5,4,,$G84))))</f>
        <v/>
      </c>
    </row>
    <row r="85" spans="3:14" hidden="1">
      <c r="C85">
        <f>'B. CostCategories'!C75</f>
        <v>11</v>
      </c>
      <c r="D85">
        <v>0</v>
      </c>
      <c r="E85" s="5" t="str">
        <f>"Total "&amp;E82</f>
        <v xml:space="preserve">Total </v>
      </c>
      <c r="F85" s="5" t="str">
        <f t="shared" si="10"/>
        <v xml:space="preserve">Total </v>
      </c>
      <c r="G85" s="5" t="e">
        <f>INDEX(LookUps!P:P,MATCH(F85,LookUps!Q:Q,0))</f>
        <v>#N/A</v>
      </c>
      <c r="H85" s="5" t="e">
        <f>INDEX('B. CostCategories'!F:F,MATCH(F85&amp;J85,'B. CostCategories'!H:H,0))</f>
        <v>#N/A</v>
      </c>
      <c r="I85" s="5" t="e">
        <f t="shared" ca="1" si="14"/>
        <v>#N/A</v>
      </c>
      <c r="J85" s="5"/>
      <c r="K85" s="40">
        <f ca="1">SUM(K82:K84)</f>
        <v>0</v>
      </c>
      <c r="L85" s="40">
        <f t="shared" ref="L85:N85" ca="1" si="16">SUM(L82:L84)</f>
        <v>0</v>
      </c>
      <c r="M85" s="40">
        <f t="shared" ca="1" si="16"/>
        <v>0</v>
      </c>
      <c r="N85" s="40">
        <f t="shared" ca="1" si="16"/>
        <v>0</v>
      </c>
    </row>
    <row r="86" spans="3:14" hidden="1">
      <c r="E86" s="143" t="str">
        <f>IF('B. CostCategories'!D78="","",'B. CostCategories'!D78)</f>
        <v/>
      </c>
      <c r="F86" s="49" t="str">
        <f t="shared" ref="F86:F97" si="17">IF(E86="",F85,E86)</f>
        <v xml:space="preserve">Total </v>
      </c>
      <c r="G86" s="49" t="e">
        <f>INDEX(LookUps!P:P,MATCH(F86,LookUps!Q:Q,0))</f>
        <v>#N/A</v>
      </c>
      <c r="H86" s="49" t="e">
        <f>INDEX('B. CostCategories'!F:F,MATCH(F86&amp;J86,'B. CostCategories'!H:H,0))</f>
        <v>#N/A</v>
      </c>
      <c r="I86" s="49" t="e">
        <f t="shared" ca="1" si="14"/>
        <v>#N/A</v>
      </c>
      <c r="J86" s="22" t="str">
        <f>IF('B. CostCategories'!E78="","",'B. CostCategories'!E78)</f>
        <v/>
      </c>
      <c r="K86" s="39" t="str" cm="1">
        <f t="array" aca="1" ref="K86" ca="1">IF(ISERROR($I86),"",INDIRECT(ADDRESS($I86,K$5,4,,$G86)))</f>
        <v/>
      </c>
      <c r="L86" s="39" t="str" cm="1">
        <f t="array" aca="1" ref="L86" ca="1">IF(I_ExchangeRate="","",IF(ISERROR($I86),"",INDIRECT(ADDRESS($I86,L$5,4,,$G86))))</f>
        <v/>
      </c>
      <c r="M86" s="39" t="str" cm="1">
        <f t="array" aca="1" ref="M86" ca="1">IF(ISERROR($I86),"",INDIRECT(ADDRESS($I86,M$5,4,,$G86)))</f>
        <v/>
      </c>
      <c r="N86" s="39" t="str" cm="1">
        <f t="array" aca="1" ref="N86" ca="1">IF(I_ExchangeRate="","",IF(ISERROR($I86),"",INDIRECT(ADDRESS($I86,N$5,4,,$G86))))</f>
        <v/>
      </c>
    </row>
    <row r="87" spans="3:14" hidden="1">
      <c r="E87" s="144"/>
      <c r="F87" s="50" t="str">
        <f t="shared" si="17"/>
        <v xml:space="preserve">Total </v>
      </c>
      <c r="G87" s="50" t="e">
        <f>INDEX(LookUps!P:P,MATCH(F87,LookUps!Q:Q,0))</f>
        <v>#N/A</v>
      </c>
      <c r="H87" s="50" t="e">
        <f>INDEX('B. CostCategories'!F:F,MATCH(F87&amp;J87,'B. CostCategories'!H:H,0))</f>
        <v>#N/A</v>
      </c>
      <c r="I87" s="50" t="e">
        <f t="shared" ca="1" si="14"/>
        <v>#N/A</v>
      </c>
      <c r="J87" s="22" t="str">
        <f>IF('B. CostCategories'!E79="","",'B. CostCategories'!E79)</f>
        <v/>
      </c>
      <c r="K87" s="39" t="str" cm="1">
        <f t="array" aca="1" ref="K87" ca="1">IF(ISERROR($I87),"",INDIRECT(ADDRESS($I87,K$5,4,,$G87)))</f>
        <v/>
      </c>
      <c r="L87" s="39" t="str" cm="1">
        <f t="array" aca="1" ref="L87" ca="1">IF(I_ExchangeRate="","",IF(ISERROR($I87),"",INDIRECT(ADDRESS($I87,L$5,4,,$G87))))</f>
        <v/>
      </c>
      <c r="M87" s="39" t="str" cm="1">
        <f t="array" aca="1" ref="M87" ca="1">IF(ISERROR($I87),"",INDIRECT(ADDRESS($I87,M$5,4,,$G87)))</f>
        <v/>
      </c>
      <c r="N87" s="39" t="str" cm="1">
        <f t="array" aca="1" ref="N87" ca="1">IF(I_ExchangeRate="","",IF(ISERROR($I87),"",INDIRECT(ADDRESS($I87,N$5,4,,$G87))))</f>
        <v/>
      </c>
    </row>
    <row r="88" spans="3:14" hidden="1">
      <c r="E88" s="144"/>
      <c r="F88" s="50" t="str">
        <f t="shared" si="17"/>
        <v xml:space="preserve">Total </v>
      </c>
      <c r="G88" s="50" t="e">
        <f>INDEX(LookUps!P:P,MATCH(F88,LookUps!Q:Q,0))</f>
        <v>#N/A</v>
      </c>
      <c r="H88" s="50" t="e">
        <f>INDEX('B. CostCategories'!F:F,MATCH(F88&amp;J88,'B. CostCategories'!H:H,0))</f>
        <v>#N/A</v>
      </c>
      <c r="I88" s="50" t="e">
        <f t="shared" ca="1" si="14"/>
        <v>#N/A</v>
      </c>
      <c r="J88" s="22" t="str">
        <f>IF('B. CostCategories'!E80="","",'B. CostCategories'!E80)</f>
        <v/>
      </c>
      <c r="K88" s="39" t="str" cm="1">
        <f t="array" aca="1" ref="K88" ca="1">IF(ISERROR($I88),"",INDIRECT(ADDRESS($I88,K$5,4,,$G88)))</f>
        <v/>
      </c>
      <c r="L88" s="39" t="str" cm="1">
        <f t="array" aca="1" ref="L88" ca="1">IF(I_ExchangeRate="","",IF(ISERROR($I88),"",INDIRECT(ADDRESS($I88,L$5,4,,$G88))))</f>
        <v/>
      </c>
      <c r="M88" s="39" t="str" cm="1">
        <f t="array" aca="1" ref="M88" ca="1">IF(ISERROR($I88),"",INDIRECT(ADDRESS($I88,M$5,4,,$G88)))</f>
        <v/>
      </c>
      <c r="N88" s="39" t="str" cm="1">
        <f t="array" aca="1" ref="N88" ca="1">IF(I_ExchangeRate="","",IF(ISERROR($I88),"",INDIRECT(ADDRESS($I88,N$5,4,,$G88))))</f>
        <v/>
      </c>
    </row>
    <row r="89" spans="3:14" hidden="1">
      <c r="C89">
        <f>'B. CostCategories'!C78</f>
        <v>12</v>
      </c>
      <c r="D89">
        <v>0</v>
      </c>
      <c r="E89" s="5" t="str">
        <f>"Total "&amp;E86</f>
        <v xml:space="preserve">Total </v>
      </c>
      <c r="F89" s="5" t="str">
        <f t="shared" si="17"/>
        <v xml:space="preserve">Total </v>
      </c>
      <c r="G89" s="5" t="e">
        <f>INDEX(LookUps!P:P,MATCH(F89,LookUps!Q:Q,0))</f>
        <v>#N/A</v>
      </c>
      <c r="H89" s="5" t="e">
        <f>INDEX('B. CostCategories'!F:F,MATCH(F89&amp;J89,'B. CostCategories'!H:H,0))</f>
        <v>#N/A</v>
      </c>
      <c r="I89" s="5" t="e">
        <f t="shared" ca="1" si="14"/>
        <v>#N/A</v>
      </c>
      <c r="J89" s="5"/>
      <c r="K89" s="40">
        <f ca="1">SUM(K86:K88)</f>
        <v>0</v>
      </c>
      <c r="L89" s="40">
        <f t="shared" ref="L89:N89" ca="1" si="18">SUM(L86:L88)</f>
        <v>0</v>
      </c>
      <c r="M89" s="40">
        <f t="shared" ca="1" si="18"/>
        <v>0</v>
      </c>
      <c r="N89" s="40">
        <f t="shared" ca="1" si="18"/>
        <v>0</v>
      </c>
    </row>
    <row r="90" spans="3:14" hidden="1">
      <c r="E90" s="143" t="str">
        <f>IF('B. CostCategories'!D81="","",'B. CostCategories'!D81)</f>
        <v/>
      </c>
      <c r="F90" s="49" t="str">
        <f t="shared" si="17"/>
        <v xml:space="preserve">Total </v>
      </c>
      <c r="G90" s="49" t="e">
        <f>INDEX(LookUps!P:P,MATCH(F90,LookUps!Q:Q,0))</f>
        <v>#N/A</v>
      </c>
      <c r="H90" s="49" t="e">
        <f>INDEX('B. CostCategories'!F:F,MATCH(F90&amp;J90,'B. CostCategories'!H:H,0))</f>
        <v>#N/A</v>
      </c>
      <c r="I90" s="49" t="e">
        <f t="shared" ca="1" si="14"/>
        <v>#N/A</v>
      </c>
      <c r="J90" s="22" t="str">
        <f>IF('B. CostCategories'!E81="","",'B. CostCategories'!E81)</f>
        <v/>
      </c>
      <c r="K90" s="39" t="str" cm="1">
        <f t="array" aca="1" ref="K90" ca="1">IF(ISERROR($I90),"",INDIRECT(ADDRESS($I90,K$5,4,,$G90)))</f>
        <v/>
      </c>
      <c r="L90" s="39" t="str" cm="1">
        <f t="array" aca="1" ref="L90" ca="1">IF(I_ExchangeRate="","",IF(ISERROR($I90),"",INDIRECT(ADDRESS($I90,L$5,4,,$G90))))</f>
        <v/>
      </c>
      <c r="M90" s="39" t="str" cm="1">
        <f t="array" aca="1" ref="M90" ca="1">IF(ISERROR($I90),"",INDIRECT(ADDRESS($I90,M$5,4,,$G90)))</f>
        <v/>
      </c>
      <c r="N90" s="39" t="str" cm="1">
        <f t="array" aca="1" ref="N90" ca="1">IF(I_ExchangeRate="","",IF(ISERROR($I90),"",INDIRECT(ADDRESS($I90,N$5,4,,$G90))))</f>
        <v/>
      </c>
    </row>
    <row r="91" spans="3:14" hidden="1">
      <c r="E91" s="144"/>
      <c r="F91" s="50" t="str">
        <f t="shared" si="17"/>
        <v xml:space="preserve">Total </v>
      </c>
      <c r="G91" s="50" t="e">
        <f>INDEX(LookUps!P:P,MATCH(F91,LookUps!Q:Q,0))</f>
        <v>#N/A</v>
      </c>
      <c r="H91" s="50" t="e">
        <f>INDEX('B. CostCategories'!F:F,MATCH(F91&amp;J91,'B. CostCategories'!H:H,0))</f>
        <v>#N/A</v>
      </c>
      <c r="I91" s="50" t="e">
        <f t="shared" ca="1" si="14"/>
        <v>#N/A</v>
      </c>
      <c r="J91" s="22" t="str">
        <f>IF('B. CostCategories'!E82="","",'B. CostCategories'!E82)</f>
        <v/>
      </c>
      <c r="K91" s="39" t="str" cm="1">
        <f t="array" aca="1" ref="K91" ca="1">IF(ISERROR($I91),"",INDIRECT(ADDRESS($I91,K$5,4,,$G91)))</f>
        <v/>
      </c>
      <c r="L91" s="39" t="str" cm="1">
        <f t="array" aca="1" ref="L91" ca="1">IF(I_ExchangeRate="","",IF(ISERROR($I91),"",INDIRECT(ADDRESS($I91,L$5,4,,$G91))))</f>
        <v/>
      </c>
      <c r="M91" s="39" t="str" cm="1">
        <f t="array" aca="1" ref="M91" ca="1">IF(ISERROR($I91),"",INDIRECT(ADDRESS($I91,M$5,4,,$G91)))</f>
        <v/>
      </c>
      <c r="N91" s="39" t="str" cm="1">
        <f t="array" aca="1" ref="N91" ca="1">IF(I_ExchangeRate="","",IF(ISERROR($I91),"",INDIRECT(ADDRESS($I91,N$5,4,,$G91))))</f>
        <v/>
      </c>
    </row>
    <row r="92" spans="3:14" hidden="1">
      <c r="E92" s="144"/>
      <c r="F92" s="50" t="str">
        <f t="shared" si="17"/>
        <v xml:space="preserve">Total </v>
      </c>
      <c r="G92" s="50" t="e">
        <f>INDEX(LookUps!P:P,MATCH(F92,LookUps!Q:Q,0))</f>
        <v>#N/A</v>
      </c>
      <c r="H92" s="50" t="e">
        <f>INDEX('B. CostCategories'!F:F,MATCH(F92&amp;J92,'B. CostCategories'!H:H,0))</f>
        <v>#N/A</v>
      </c>
      <c r="I92" s="50" t="e">
        <f t="shared" ca="1" si="14"/>
        <v>#N/A</v>
      </c>
      <c r="J92" s="22" t="str">
        <f>IF('B. CostCategories'!E83="","",'B. CostCategories'!E83)</f>
        <v/>
      </c>
      <c r="K92" s="39" t="str" cm="1">
        <f t="array" aca="1" ref="K92" ca="1">IF(ISERROR($I92),"",INDIRECT(ADDRESS($I92,K$5,4,,$G92)))</f>
        <v/>
      </c>
      <c r="L92" s="39" t="str" cm="1">
        <f t="array" aca="1" ref="L92" ca="1">IF(I_ExchangeRate="","",IF(ISERROR($I92),"",INDIRECT(ADDRESS($I92,L$5,4,,$G92))))</f>
        <v/>
      </c>
      <c r="M92" s="39" t="str" cm="1">
        <f t="array" aca="1" ref="M92" ca="1">IF(ISERROR($I92),"",INDIRECT(ADDRESS($I92,M$5,4,,$G92)))</f>
        <v/>
      </c>
      <c r="N92" s="39" t="str" cm="1">
        <f t="array" aca="1" ref="N92" ca="1">IF(I_ExchangeRate="","",IF(ISERROR($I92),"",INDIRECT(ADDRESS($I92,N$5,4,,$G92))))</f>
        <v/>
      </c>
    </row>
    <row r="93" spans="3:14" hidden="1">
      <c r="C93">
        <f>'B. CostCategories'!C81</f>
        <v>13</v>
      </c>
      <c r="D93">
        <v>0</v>
      </c>
      <c r="E93" s="5" t="str">
        <f>"Total "&amp;E90</f>
        <v xml:space="preserve">Total </v>
      </c>
      <c r="F93" s="5" t="str">
        <f t="shared" si="17"/>
        <v xml:space="preserve">Total </v>
      </c>
      <c r="G93" s="5" t="e">
        <f>INDEX(LookUps!P:P,MATCH(F93,LookUps!Q:Q,0))</f>
        <v>#N/A</v>
      </c>
      <c r="H93" s="5" t="e">
        <f>INDEX('B. CostCategories'!F:F,MATCH(F93&amp;J93,'B. CostCategories'!H:H,0))</f>
        <v>#N/A</v>
      </c>
      <c r="I93" s="5" t="e">
        <f t="shared" ca="1" si="14"/>
        <v>#N/A</v>
      </c>
      <c r="J93" s="5"/>
      <c r="K93" s="40">
        <f ca="1">SUM(K90:K92)</f>
        <v>0</v>
      </c>
      <c r="L93" s="40">
        <f t="shared" ref="L93:N93" ca="1" si="19">SUM(L90:L92)</f>
        <v>0</v>
      </c>
      <c r="M93" s="40">
        <f t="shared" ca="1" si="19"/>
        <v>0</v>
      </c>
      <c r="N93" s="40">
        <f t="shared" ca="1" si="19"/>
        <v>0</v>
      </c>
    </row>
    <row r="94" spans="3:14" hidden="1">
      <c r="E94" s="143" t="str">
        <f>IF('B. CostCategories'!D84="","",'B. CostCategories'!D84)</f>
        <v/>
      </c>
      <c r="F94" s="49" t="str">
        <f t="shared" si="17"/>
        <v xml:space="preserve">Total </v>
      </c>
      <c r="G94" s="49" t="e">
        <f>INDEX(LookUps!P:P,MATCH(F94,LookUps!Q:Q,0))</f>
        <v>#N/A</v>
      </c>
      <c r="H94" s="49" t="e">
        <f>INDEX('B. CostCategories'!F:F,MATCH(F94&amp;J94,'B. CostCategories'!H:H,0))</f>
        <v>#N/A</v>
      </c>
      <c r="I94" s="49" t="e">
        <f t="shared" ca="1" si="14"/>
        <v>#N/A</v>
      </c>
      <c r="J94" s="22" t="str">
        <f>IF('B. CostCategories'!E84="","",'B. CostCategories'!E84)</f>
        <v/>
      </c>
      <c r="K94" s="39" t="str" cm="1">
        <f t="array" aca="1" ref="K94" ca="1">IF(ISERROR($I94),"",INDIRECT(ADDRESS($I94,K$5,4,,$G94)))</f>
        <v/>
      </c>
      <c r="L94" s="39" t="str" cm="1">
        <f t="array" aca="1" ref="L94" ca="1">IF(I_ExchangeRate="","",IF(ISERROR($I94),"",INDIRECT(ADDRESS($I94,L$5,4,,$G94))))</f>
        <v/>
      </c>
      <c r="M94" s="39" t="str" cm="1">
        <f t="array" aca="1" ref="M94" ca="1">IF(ISERROR($I94),"",INDIRECT(ADDRESS($I94,M$5,4,,$G94)))</f>
        <v/>
      </c>
      <c r="N94" s="39" t="str" cm="1">
        <f t="array" aca="1" ref="N94" ca="1">IF(I_ExchangeRate="","",IF(ISERROR($I94),"",INDIRECT(ADDRESS($I94,N$5,4,,$G94))))</f>
        <v/>
      </c>
    </row>
    <row r="95" spans="3:14" hidden="1">
      <c r="E95" s="144"/>
      <c r="F95" s="50" t="str">
        <f t="shared" si="17"/>
        <v xml:space="preserve">Total </v>
      </c>
      <c r="G95" s="50" t="e">
        <f>INDEX(LookUps!P:P,MATCH(F95,LookUps!Q:Q,0))</f>
        <v>#N/A</v>
      </c>
      <c r="H95" s="50" t="e">
        <f>INDEX('B. CostCategories'!F:F,MATCH(F95&amp;J95,'B. CostCategories'!H:H,0))</f>
        <v>#N/A</v>
      </c>
      <c r="I95" s="50" t="e">
        <f t="shared" ca="1" si="14"/>
        <v>#N/A</v>
      </c>
      <c r="J95" s="22" t="str">
        <f>IF('B. CostCategories'!E85="","",'B. CostCategories'!E85)</f>
        <v/>
      </c>
      <c r="K95" s="39" t="str" cm="1">
        <f t="array" aca="1" ref="K95" ca="1">IF(ISERROR($I95),"",INDIRECT(ADDRESS($I95,K$5,4,,$G95)))</f>
        <v/>
      </c>
      <c r="L95" s="39" t="str" cm="1">
        <f t="array" aca="1" ref="L95" ca="1">IF(I_ExchangeRate="","",IF(ISERROR($I95),"",INDIRECT(ADDRESS($I95,L$5,4,,$G95))))</f>
        <v/>
      </c>
      <c r="M95" s="39" t="str" cm="1">
        <f t="array" aca="1" ref="M95" ca="1">IF(ISERROR($I95),"",INDIRECT(ADDRESS($I95,M$5,4,,$G95)))</f>
        <v/>
      </c>
      <c r="N95" s="39" t="str" cm="1">
        <f t="array" aca="1" ref="N95" ca="1">IF(I_ExchangeRate="","",IF(ISERROR($I95),"",INDIRECT(ADDRESS($I95,N$5,4,,$G95))))</f>
        <v/>
      </c>
    </row>
    <row r="96" spans="3:14" hidden="1">
      <c r="E96" s="144"/>
      <c r="F96" s="50" t="str">
        <f t="shared" si="17"/>
        <v xml:space="preserve">Total </v>
      </c>
      <c r="G96" s="50" t="e">
        <f>INDEX(LookUps!P:P,MATCH(F96,LookUps!Q:Q,0))</f>
        <v>#N/A</v>
      </c>
      <c r="H96" s="50" t="e">
        <f>INDEX('B. CostCategories'!F:F,MATCH(F96&amp;J96,'B. CostCategories'!H:H,0))</f>
        <v>#N/A</v>
      </c>
      <c r="I96" s="50" t="e">
        <f t="shared" ca="1" si="14"/>
        <v>#N/A</v>
      </c>
      <c r="J96" s="22" t="str">
        <f>IF('B. CostCategories'!E86="","",'B. CostCategories'!E86)</f>
        <v/>
      </c>
      <c r="K96" s="39" t="str" cm="1">
        <f t="array" aca="1" ref="K96" ca="1">IF(ISERROR($I96),"",INDIRECT(ADDRESS($I96,K$5,4,,$G96)))</f>
        <v/>
      </c>
      <c r="L96" s="39" t="str" cm="1">
        <f t="array" aca="1" ref="L96" ca="1">IF(I_ExchangeRate="","",IF(ISERROR($I96),"",INDIRECT(ADDRESS($I96,L$5,4,,$G96))))</f>
        <v/>
      </c>
      <c r="M96" s="39" t="str" cm="1">
        <f t="array" aca="1" ref="M96" ca="1">IF(ISERROR($I96),"",INDIRECT(ADDRESS($I96,M$5,4,,$G96)))</f>
        <v/>
      </c>
      <c r="N96" s="39" t="str" cm="1">
        <f t="array" aca="1" ref="N96" ca="1">IF(I_ExchangeRate="","",IF(ISERROR($I96),"",INDIRECT(ADDRESS($I96,N$5,4,,$G96))))</f>
        <v/>
      </c>
    </row>
    <row r="97" spans="3:14" hidden="1">
      <c r="C97">
        <f>'B. CostCategories'!C84</f>
        <v>14</v>
      </c>
      <c r="D97">
        <v>0</v>
      </c>
      <c r="E97" s="5" t="str">
        <f>"Total "&amp;E94</f>
        <v xml:space="preserve">Total </v>
      </c>
      <c r="F97" s="5" t="str">
        <f t="shared" si="17"/>
        <v xml:space="preserve">Total </v>
      </c>
      <c r="G97" s="5" t="e">
        <f>INDEX(LookUps!P:P,MATCH(F97,LookUps!Q:Q,0))</f>
        <v>#N/A</v>
      </c>
      <c r="H97" s="5" t="e">
        <f>INDEX('B. CostCategories'!F:F,MATCH(F97&amp;J97,'B. CostCategories'!H:H,0))</f>
        <v>#N/A</v>
      </c>
      <c r="I97" s="5" t="e">
        <f t="shared" ca="1" si="14"/>
        <v>#N/A</v>
      </c>
      <c r="J97" s="5"/>
      <c r="K97" s="40">
        <f ca="1">SUM(K94:K96)</f>
        <v>0</v>
      </c>
      <c r="L97" s="40">
        <f t="shared" ref="L97:N97" ca="1" si="20">SUM(L94:L96)</f>
        <v>0</v>
      </c>
      <c r="M97" s="40">
        <f t="shared" ca="1" si="20"/>
        <v>0</v>
      </c>
      <c r="N97" s="40">
        <f t="shared" ca="1" si="20"/>
        <v>0</v>
      </c>
    </row>
  </sheetData>
  <sheetProtection algorithmName="SHA-512" hashValue="TOMC1amsL6Y+diuE1PD2vMyGMZKH2E6SmzpNKsgcGAvdaOrlWTC7WSUNl+MIziU3LIq5xHCqXYzrZA80TpMTig==" saltValue="mE2h9e43ryWtvApvcwhG8g==" spinCount="100000" sheet="1" objects="1" scenarios="1"/>
  <mergeCells count="15">
    <mergeCell ref="E11:E16"/>
    <mergeCell ref="E18:E23"/>
    <mergeCell ref="K9:L9"/>
    <mergeCell ref="M9:N9"/>
    <mergeCell ref="E44:E48"/>
    <mergeCell ref="E52:E63"/>
    <mergeCell ref="E65:E72"/>
    <mergeCell ref="E37:E42"/>
    <mergeCell ref="E25:E35"/>
    <mergeCell ref="E94:E96"/>
    <mergeCell ref="E74:E76"/>
    <mergeCell ref="E78:E80"/>
    <mergeCell ref="E82:E84"/>
    <mergeCell ref="E86:E88"/>
    <mergeCell ref="E90:E92"/>
  </mergeCell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7173" r:id="rId4" name="Box_Home">
      <controlPr locked="0" defaultSize="0" print="0" autoFill="0" autoPict="0" macro="[0]!GoToHomeScreen_Click">
        <anchor moveWithCells="1" sizeWithCells="1">
          <from>
            <xdr:col>12</xdr:col>
            <xdr:colOff>1066800</xdr:colOff>
            <xdr:row>1</xdr:row>
            <xdr:rowOff>25400</xdr:rowOff>
          </from>
          <to>
            <xdr:col>13</xdr:col>
            <xdr:colOff>1473200</xdr:colOff>
            <xdr:row>3</xdr:row>
            <xdr:rowOff>50800</xdr:rowOff>
          </to>
        </anchor>
      </controlPr>
    </control>
    <control shapeId="7174" r:id="rId5" name="DD_PageNav">
      <controlPr locked="0" defaultSize="0" autoLine="0" autoPict="0" macro="[0]!DD_DD_PageNav_Change">
        <anchor moveWithCells="1">
          <from>
            <xdr:col>11</xdr:col>
            <xdr:colOff>406400</xdr:colOff>
            <xdr:row>1</xdr:row>
            <xdr:rowOff>25400</xdr:rowOff>
          </from>
          <to>
            <xdr:col>12</xdr:col>
            <xdr:colOff>927100</xdr:colOff>
            <xdr:row>3</xdr:row>
            <xdr:rowOff>50800</xdr:rowOff>
          </to>
        </anchor>
      </controlPr>
    </control>
  </controls>
</worksheet>
</file>

<file path=xl/worksheets/sheet6.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2DE55-5B40-4FD5-9475-CAD25294F7EE}">
  <sheetPr codeName="Sheet11">
    <tabColor rgb="FF009B9B"/>
  </sheetPr>
  <dimension ref="C2:K17"/>
  <sheetViews>
    <sheetView showGridLines="0" zoomScale="90" zoomScaleNormal="90" workbookViewId="0">
      <pane ySplit="9" topLeftCell="A10" activePane="bottomLeft" state="frozen"/>
      <selection activeCell="A9" sqref="A9:XFD9"/>
      <selection pane="bottomLeft" activeCell="E21" sqref="E21"/>
    </sheetView>
  </sheetViews>
  <sheetFormatPr baseColWidth="10" defaultColWidth="8.83203125" defaultRowHeight="15"/>
  <cols>
    <col min="1" max="2" width="2.6640625" customWidth="1"/>
    <col min="3" max="3" width="29.33203125" customWidth="1"/>
    <col min="4" max="7" width="21.5" customWidth="1"/>
    <col min="9" max="9" width="10.5" bestFit="1" customWidth="1"/>
  </cols>
  <sheetData>
    <row r="2" spans="3:11">
      <c r="C2" s="20" t="s">
        <v>325</v>
      </c>
      <c r="F2" s="16"/>
      <c r="G2" s="16"/>
      <c r="H2" s="16"/>
      <c r="I2" s="16"/>
      <c r="J2" s="16"/>
      <c r="K2" s="16"/>
    </row>
    <row r="3" spans="3:11" ht="2" customHeight="1">
      <c r="C3" s="10"/>
      <c r="D3" s="10"/>
      <c r="E3" s="10"/>
      <c r="F3" s="10"/>
      <c r="G3" s="10"/>
      <c r="H3" s="16"/>
      <c r="I3" s="16"/>
      <c r="J3" s="16"/>
      <c r="K3" s="16"/>
    </row>
    <row r="4" spans="3:11" ht="14.5" customHeight="1">
      <c r="F4" s="16"/>
      <c r="G4" s="16"/>
      <c r="H4" s="16"/>
      <c r="I4" s="16"/>
      <c r="J4" s="16"/>
      <c r="K4" s="16"/>
    </row>
    <row r="5" spans="3:11" ht="65.5" customHeight="1">
      <c r="C5" s="151" t="s">
        <v>326</v>
      </c>
      <c r="D5" s="151"/>
      <c r="E5" s="151"/>
      <c r="F5" s="151"/>
      <c r="G5" s="151"/>
      <c r="H5" s="16"/>
      <c r="I5" s="16"/>
      <c r="J5" s="16"/>
      <c r="K5" s="16"/>
    </row>
    <row r="6" spans="3:11" ht="14.5" customHeight="1">
      <c r="F6" s="16"/>
      <c r="G6" s="16"/>
      <c r="H6" s="16"/>
      <c r="I6" s="16"/>
      <c r="J6" s="16"/>
      <c r="K6" s="16"/>
    </row>
    <row r="7" spans="3:11" ht="14.5" customHeight="1">
      <c r="F7" s="16"/>
      <c r="G7" s="16"/>
      <c r="H7" s="16"/>
      <c r="I7" s="16"/>
      <c r="J7" s="16"/>
      <c r="K7" s="16"/>
    </row>
    <row r="8" spans="3:11">
      <c r="C8" s="3"/>
      <c r="D8" s="152" t="str">
        <f>DetailedSummary!K9</f>
        <v>Typical case</v>
      </c>
      <c r="E8" s="147"/>
      <c r="F8" s="152" t="str">
        <f>DetailedSummary!M9</f>
        <v>Full coverage case</v>
      </c>
      <c r="G8" s="147"/>
      <c r="H8" s="16"/>
      <c r="I8" s="16"/>
      <c r="J8" s="16"/>
      <c r="K8" s="16"/>
    </row>
    <row r="9" spans="3:11">
      <c r="C9" s="3"/>
      <c r="D9" s="3">
        <f>I_CurrencySymbol</f>
        <v>0</v>
      </c>
      <c r="E9" s="3" t="s">
        <v>8</v>
      </c>
      <c r="F9" s="3">
        <f>I_CurrencySymbol</f>
        <v>0</v>
      </c>
      <c r="G9" s="3" t="s">
        <v>8</v>
      </c>
    </row>
    <row r="10" spans="3:11">
      <c r="C10" s="23" t="s">
        <v>59</v>
      </c>
      <c r="D10" s="120">
        <f ca="1">SUMIFS(DetailedSummary!K:K,DetailedSummary!$C:$C,"&gt;0",DetailedSummary!$D:$D,1)</f>
        <v>0</v>
      </c>
      <c r="E10" s="120">
        <f ca="1">SUMIFS(DetailedSummary!L:L,DetailedSummary!$C:$C,"&gt;0",DetailedSummary!$D:$D,1)</f>
        <v>0</v>
      </c>
      <c r="F10" s="120">
        <f ca="1">SUMIFS(DetailedSummary!M:M,DetailedSummary!$C:$C,"&gt;0",DetailedSummary!$D:$D,1)</f>
        <v>0</v>
      </c>
      <c r="G10" s="120">
        <f ca="1">SUMIFS(DetailedSummary!N:N,DetailedSummary!$C:$C,"&gt;0",DetailedSummary!$D:$D,1)</f>
        <v>0</v>
      </c>
    </row>
    <row r="11" spans="3:11">
      <c r="C11" s="23" t="s">
        <v>60</v>
      </c>
      <c r="D11" s="122"/>
      <c r="E11" s="120" t="str">
        <f>IF(I_ExchangeRate="","",IF(ISERROR(D11),"",D11/I_ExchangeRate))</f>
        <v/>
      </c>
      <c r="F11" s="122"/>
      <c r="G11" s="120" t="str">
        <f>IF(I_ExchangeRate="","",IF(ISERROR(F11),"",F11/I_ExchangeRate))</f>
        <v/>
      </c>
      <c r="H11" s="33"/>
    </row>
    <row r="12" spans="3:11">
      <c r="C12" s="23" t="s">
        <v>61</v>
      </c>
      <c r="D12" s="120">
        <f ca="1">SUM(D10:D11)</f>
        <v>0</v>
      </c>
      <c r="E12" s="120">
        <f ca="1">SUM(E10:E11)</f>
        <v>0</v>
      </c>
      <c r="F12" s="120">
        <f ca="1">SUM(F10:F11)</f>
        <v>0</v>
      </c>
      <c r="G12" s="120">
        <f ca="1">SUM(G10:G11)</f>
        <v>0</v>
      </c>
    </row>
    <row r="13" spans="3:11">
      <c r="C13" s="23" t="s">
        <v>62</v>
      </c>
      <c r="D13" s="148" t="e">
        <f ca="1">(D10/GDPLocalCurrency)</f>
        <v>#DIV/0!</v>
      </c>
      <c r="E13" s="149"/>
      <c r="F13" s="150" t="e">
        <f ca="1">(F10/GDPLocalCurrency)</f>
        <v>#DIV/0!</v>
      </c>
      <c r="G13" s="149"/>
      <c r="H13" s="33"/>
    </row>
    <row r="14" spans="3:11">
      <c r="C14" s="23" t="s">
        <v>63</v>
      </c>
      <c r="D14" s="148" t="e">
        <f>(D11/GDPLocalCurrency)</f>
        <v>#DIV/0!</v>
      </c>
      <c r="E14" s="149"/>
      <c r="F14" s="150" t="e">
        <f>(F11/GDPLocalCurrency)</f>
        <v>#DIV/0!</v>
      </c>
      <c r="G14" s="149"/>
    </row>
    <row r="15" spans="3:11">
      <c r="C15" s="23" t="s">
        <v>64</v>
      </c>
      <c r="D15" s="148" t="e">
        <f ca="1">(D12/GDPLocalCurrency)</f>
        <v>#DIV/0!</v>
      </c>
      <c r="E15" s="149"/>
      <c r="F15" s="150" t="e">
        <f ca="1">(F12/GDPLocalCurrency)</f>
        <v>#DIV/0!</v>
      </c>
      <c r="G15" s="149"/>
      <c r="H15" s="115"/>
      <c r="I15" s="114"/>
    </row>
    <row r="17" spans="5:5">
      <c r="E17" s="92"/>
    </row>
  </sheetData>
  <sheetProtection algorithmName="SHA-512" hashValue="m4PITlQoKsSwiZlE42TvTnrcK/uUK6EpK+NeUgsYeRf3lOQT6Y8+47SLFIGff0cNHvyz0a35vlc8jyGkWAkHDA==" saltValue="SywvdjJe1p+U54+fKVUZUw==" spinCount="100000" sheet="1" objects="1" scenarios="1"/>
  <mergeCells count="9">
    <mergeCell ref="D15:E15"/>
    <mergeCell ref="F13:G13"/>
    <mergeCell ref="F14:G14"/>
    <mergeCell ref="F15:G15"/>
    <mergeCell ref="C5:G5"/>
    <mergeCell ref="F8:G8"/>
    <mergeCell ref="D8:E8"/>
    <mergeCell ref="D13:E13"/>
    <mergeCell ref="D14:E14"/>
  </mergeCells>
  <dataValidations count="2">
    <dataValidation allowBlank="1" showInputMessage="1" showErrorMessage="1" promptTitle="Source" prompt="The data for this cell needs to be drawn from your IOM / SAM model. In the protoype shared as an example, this would be the figure in cell I161 on the typical case." sqref="D11" xr:uid="{81ED9FEC-D507-438C-BE07-5CF9A6EA83E9}"/>
    <dataValidation allowBlank="1" showInputMessage="1" showErrorMessage="1" promptTitle="Source" prompt="The data for this cell needs to be drawn from your IOM / SAM model. In the protoype shared as an example, this would be the figure in cell I161 on the full coverage case." sqref="F11" xr:uid="{E870BAE1-481C-4336-B1F3-A8A83247CF4A}"/>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12291" r:id="rId4" name="Box_Home">
      <controlPr locked="0" defaultSize="0" print="0" autoFill="0" autoPict="0" macro="[0]!GoToHomeScreen_Click">
        <anchor moveWithCells="1" sizeWithCells="1">
          <from>
            <xdr:col>11</xdr:col>
            <xdr:colOff>0</xdr:colOff>
            <xdr:row>1</xdr:row>
            <xdr:rowOff>63500</xdr:rowOff>
          </from>
          <to>
            <xdr:col>14</xdr:col>
            <xdr:colOff>50800</xdr:colOff>
            <xdr:row>3</xdr:row>
            <xdr:rowOff>88900</xdr:rowOff>
          </to>
        </anchor>
      </controlPr>
    </control>
    <control shapeId="12292" r:id="rId5" name="DD_PageNav">
      <controlPr locked="0" defaultSize="0" autoLine="0" autoPict="0" macro="[0]!DD_DD_PageNav_Change">
        <anchor moveWithCells="1">
          <from>
            <xdr:col>7</xdr:col>
            <xdr:colOff>177800</xdr:colOff>
            <xdr:row>1</xdr:row>
            <xdr:rowOff>63500</xdr:rowOff>
          </from>
          <to>
            <xdr:col>10</xdr:col>
            <xdr:colOff>215900</xdr:colOff>
            <xdr:row>3</xdr:row>
            <xdr:rowOff>88900</xdr:rowOff>
          </to>
        </anchor>
      </controlPr>
    </control>
  </controls>
</worksheet>
</file>

<file path=xl/worksheets/sheet7.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3F547-37B0-4D60-9833-10533EF3FCA4}">
  <sheetPr codeName="Sheet10">
    <tabColor rgb="FF009B9B"/>
  </sheetPr>
  <dimension ref="C2:S28"/>
  <sheetViews>
    <sheetView showGridLines="0" zoomScale="70" zoomScaleNormal="70" workbookViewId="0">
      <pane xSplit="6" ySplit="8" topLeftCell="G42" activePane="bottomRight" state="frozen"/>
      <selection activeCell="G30" sqref="G30"/>
      <selection pane="topRight" activeCell="G30" sqref="G30"/>
      <selection pane="bottomLeft" activeCell="G30" sqref="G30"/>
      <selection pane="bottomRight"/>
    </sheetView>
  </sheetViews>
  <sheetFormatPr baseColWidth="10" defaultColWidth="8.83203125" defaultRowHeight="15"/>
  <cols>
    <col min="1" max="3" width="2.6640625" customWidth="1"/>
    <col min="4" max="4" width="29.33203125" customWidth="1"/>
    <col min="5" max="6" width="29.33203125" hidden="1" customWidth="1"/>
    <col min="7" max="9" width="21.5" customWidth="1"/>
    <col min="10" max="10" width="16.6640625" customWidth="1"/>
    <col min="11" max="11" width="16.6640625" hidden="1" customWidth="1"/>
    <col min="12" max="14" width="21.5" customWidth="1"/>
    <col min="15" max="15" width="16.6640625" customWidth="1"/>
    <col min="16" max="16" width="16.6640625" hidden="1" customWidth="1"/>
  </cols>
  <sheetData>
    <row r="2" spans="3:19">
      <c r="D2" s="20" t="s">
        <v>57</v>
      </c>
      <c r="E2" s="20"/>
      <c r="F2" s="20"/>
      <c r="G2" s="33"/>
      <c r="L2" s="16"/>
      <c r="M2" s="16"/>
      <c r="O2" s="16"/>
      <c r="P2" s="16"/>
      <c r="Q2" s="16"/>
      <c r="R2" s="16"/>
      <c r="S2" s="16"/>
    </row>
    <row r="3" spans="3:19" ht="2" customHeight="1">
      <c r="D3" s="10"/>
      <c r="E3" s="10"/>
      <c r="F3" s="10"/>
      <c r="L3" s="16"/>
      <c r="M3" s="16"/>
      <c r="O3" s="16"/>
      <c r="P3" s="16"/>
      <c r="Q3" s="16"/>
      <c r="R3" s="16"/>
      <c r="S3" s="16"/>
    </row>
    <row r="4" spans="3:19">
      <c r="G4" s="33"/>
      <c r="L4" s="16"/>
      <c r="M4" s="16"/>
      <c r="O4" s="16"/>
      <c r="P4" s="16"/>
      <c r="Q4" s="16"/>
      <c r="R4" s="16"/>
    </row>
    <row r="5" spans="3:19">
      <c r="D5" t="s">
        <v>187</v>
      </c>
      <c r="G5" s="33"/>
      <c r="L5" s="16"/>
      <c r="M5" s="16"/>
      <c r="O5" s="16"/>
      <c r="P5" s="16"/>
      <c r="Q5" s="16"/>
      <c r="R5" s="16"/>
    </row>
    <row r="6" spans="3:19">
      <c r="G6" s="33"/>
      <c r="L6" s="16"/>
      <c r="M6" s="16"/>
      <c r="O6" s="16"/>
      <c r="P6" s="16"/>
      <c r="Q6" s="16"/>
      <c r="R6" s="16"/>
    </row>
    <row r="7" spans="3:19">
      <c r="D7" s="3"/>
      <c r="E7" s="3"/>
      <c r="F7" s="3"/>
      <c r="G7" s="153" t="str">
        <f>DetailedSummary!K9</f>
        <v>Typical case</v>
      </c>
      <c r="H7" s="154"/>
      <c r="I7" s="155"/>
      <c r="J7" s="90"/>
      <c r="K7" s="90"/>
      <c r="L7" s="156" t="str">
        <f>DetailedSummary!M9</f>
        <v>Full coverage case</v>
      </c>
      <c r="M7" s="157"/>
      <c r="N7" s="157"/>
      <c r="O7" s="90"/>
      <c r="P7" s="96"/>
      <c r="Q7" s="16"/>
      <c r="R7" s="16"/>
    </row>
    <row r="8" spans="3:19" ht="45">
      <c r="D8" s="3" t="str">
        <f>DetailedSummary!E10</f>
        <v>Cost category</v>
      </c>
      <c r="E8" s="3"/>
      <c r="F8" s="3" t="s">
        <v>151</v>
      </c>
      <c r="G8" s="3">
        <f>DetailedSummary!K10</f>
        <v>0</v>
      </c>
      <c r="H8" s="3" t="str">
        <f>DetailedSummary!L10</f>
        <v>$</v>
      </c>
      <c r="I8" s="3" t="s">
        <v>207</v>
      </c>
      <c r="J8" s="3" t="s">
        <v>213</v>
      </c>
      <c r="K8" s="3" t="s">
        <v>220</v>
      </c>
      <c r="L8" s="3">
        <f>DetailedSummary!M10</f>
        <v>0</v>
      </c>
      <c r="M8" s="3" t="str">
        <f>DetailedSummary!N10</f>
        <v>$</v>
      </c>
      <c r="N8" s="3" t="s">
        <v>207</v>
      </c>
      <c r="O8" s="3" t="s">
        <v>213</v>
      </c>
      <c r="P8" s="3" t="s">
        <v>220</v>
      </c>
    </row>
    <row r="9" spans="3:19">
      <c r="C9">
        <v>1</v>
      </c>
      <c r="D9" s="39" t="str">
        <f>LookUps!F6</f>
        <v>Personal income</v>
      </c>
      <c r="E9" s="39">
        <v>1</v>
      </c>
      <c r="F9" s="39">
        <f>IF(D9=0,"",MATCH(E9,DetailedSummary!C:C,0))</f>
        <v>17</v>
      </c>
      <c r="G9" s="120" cm="1">
        <f t="array" aca="1" ref="G9" ca="1">IF($F9="","",INDEX(DetailedSummary!K:K,$F9,0))</f>
        <v>0</v>
      </c>
      <c r="H9" s="120" cm="1">
        <f t="array" aca="1" ref="H9" ca="1">IF($F9="","",INDEX(DetailedSummary!L:L,$F9,0))</f>
        <v>0</v>
      </c>
      <c r="I9" s="100" t="e">
        <f t="shared" ref="I9:I22" ca="1" si="0">IF(G9="","",G9/GDPLocalCurrency)</f>
        <v>#DIV/0!</v>
      </c>
      <c r="J9" s="100" t="str">
        <f ca="1">IF(G9="","",IF($G$23=0,"",G9/G$23))</f>
        <v/>
      </c>
      <c r="K9" s="100" t="str">
        <f ca="1">IF(J9&lt;5%,"",J9)</f>
        <v/>
      </c>
      <c r="L9" s="120" cm="1">
        <f t="array" aca="1" ref="L9" ca="1">IF($F9="","",INDEX(DetailedSummary!M:M,$F9,0))</f>
        <v>0</v>
      </c>
      <c r="M9" s="120" cm="1">
        <f t="array" aca="1" ref="M9" ca="1">IF($F9="","",INDEX(DetailedSummary!N:N,$F9,0))</f>
        <v>0</v>
      </c>
      <c r="N9" s="100" t="e">
        <f t="shared" ref="N9:N22" ca="1" si="1">IF(L9="","",L9/GDPLocalCurrency)</f>
        <v>#DIV/0!</v>
      </c>
      <c r="O9" s="101" t="str">
        <f ca="1">IF(L9="","",IF($L$23=0,"",L9/L$23))</f>
        <v/>
      </c>
      <c r="P9" s="88" t="str">
        <f ca="1">IF(O9&lt;5%,"",O9)</f>
        <v/>
      </c>
    </row>
    <row r="10" spans="3:19">
      <c r="C10">
        <v>1</v>
      </c>
      <c r="D10" s="39" t="str">
        <f>LookUps!F7</f>
        <v>Healthcare</v>
      </c>
      <c r="E10" s="39">
        <f>E9+1</f>
        <v>2</v>
      </c>
      <c r="F10" s="39">
        <f>IF(D10=0,"",MATCH(E10,DetailedSummary!C:C,0))</f>
        <v>24</v>
      </c>
      <c r="G10" s="120" cm="1">
        <f t="array" aca="1" ref="G10" ca="1">IF($F10="","",INDEX(DetailedSummary!K:K,$F10,0))</f>
        <v>0</v>
      </c>
      <c r="H10" s="120" cm="1">
        <f t="array" aca="1" ref="H10" ca="1">IF($F10="","",INDEX(DetailedSummary!L:L,$F10,0))</f>
        <v>0</v>
      </c>
      <c r="I10" s="100" t="e">
        <f t="shared" ca="1" si="0"/>
        <v>#DIV/0!</v>
      </c>
      <c r="J10" s="100" t="str">
        <f t="shared" ref="J10:J22" ca="1" si="2">IF(G10="","",IF($G$23=0,"",G10/G$23))</f>
        <v/>
      </c>
      <c r="K10" s="100" t="str">
        <f t="shared" ref="K10:K22" ca="1" si="3">IF(J10&lt;5%,"",J10)</f>
        <v/>
      </c>
      <c r="L10" s="120" cm="1">
        <f t="array" aca="1" ref="L10" ca="1">IF($F10="","",INDEX(DetailedSummary!M:M,$F10,0))</f>
        <v>0</v>
      </c>
      <c r="M10" s="120" cm="1">
        <f t="array" aca="1" ref="M10" ca="1">IF($F10="","",INDEX(DetailedSummary!N:N,$F10,0))</f>
        <v>0</v>
      </c>
      <c r="N10" s="100" t="e">
        <f t="shared" ca="1" si="1"/>
        <v>#DIV/0!</v>
      </c>
      <c r="O10" s="101" t="str">
        <f t="shared" ref="O10:O22" ca="1" si="4">IF(L10="","",IF($L$23=0,"",L10/L$23))</f>
        <v/>
      </c>
      <c r="P10" s="88" t="str">
        <f t="shared" ref="P10:P16" ca="1" si="5">IF(O10&lt;5%,"",O10)</f>
        <v/>
      </c>
    </row>
    <row r="11" spans="3:19">
      <c r="C11">
        <v>1</v>
      </c>
      <c r="D11" s="39" t="str">
        <f>LookUps!F8</f>
        <v>Law enforcement and judiciary</v>
      </c>
      <c r="E11" s="39">
        <f t="shared" ref="E11:E22" si="6">E10+1</f>
        <v>3</v>
      </c>
      <c r="F11" s="39">
        <f>IF(D11=0,"",MATCH(E11,DetailedSummary!C:C,0))</f>
        <v>36</v>
      </c>
      <c r="G11" s="120" cm="1">
        <f t="array" aca="1" ref="G11" ca="1">IF($F11="","",INDEX(DetailedSummary!K:K,$F11,0))</f>
        <v>0</v>
      </c>
      <c r="H11" s="120" cm="1">
        <f t="array" aca="1" ref="H11" ca="1">IF($F11="","",INDEX(DetailedSummary!L:L,$F11,0))</f>
        <v>0</v>
      </c>
      <c r="I11" s="100" t="e">
        <f t="shared" ca="1" si="0"/>
        <v>#DIV/0!</v>
      </c>
      <c r="J11" s="100" t="str">
        <f t="shared" ca="1" si="2"/>
        <v/>
      </c>
      <c r="K11" s="100" t="str">
        <f t="shared" ca="1" si="3"/>
        <v/>
      </c>
      <c r="L11" s="120" cm="1">
        <f t="array" aca="1" ref="L11" ca="1">IF($F11="","",INDEX(DetailedSummary!M:M,$F11,0))</f>
        <v>0</v>
      </c>
      <c r="M11" s="120" cm="1">
        <f t="array" aca="1" ref="M11" ca="1">IF($F11="","",INDEX(DetailedSummary!N:N,$F11,0))</f>
        <v>0</v>
      </c>
      <c r="N11" s="100" t="e">
        <f t="shared" ca="1" si="1"/>
        <v>#DIV/0!</v>
      </c>
      <c r="O11" s="101" t="str">
        <f t="shared" ca="1" si="4"/>
        <v/>
      </c>
      <c r="P11" s="88" t="str">
        <f t="shared" ca="1" si="5"/>
        <v/>
      </c>
    </row>
    <row r="12" spans="3:19">
      <c r="C12">
        <v>1</v>
      </c>
      <c r="D12" s="39" t="str">
        <f>LookUps!F9</f>
        <v>Social services</v>
      </c>
      <c r="E12" s="39">
        <f t="shared" si="6"/>
        <v>4</v>
      </c>
      <c r="F12" s="39">
        <f>IF(D12=0,"",MATCH(E12,DetailedSummary!C:C,0))</f>
        <v>43</v>
      </c>
      <c r="G12" s="120" cm="1">
        <f t="array" aca="1" ref="G12" ca="1">IF($F12="","",INDEX(DetailedSummary!K:K,$F12,0))</f>
        <v>0</v>
      </c>
      <c r="H12" s="120" cm="1">
        <f t="array" aca="1" ref="H12" ca="1">IF($F12="","",INDEX(DetailedSummary!L:L,$F12,0))</f>
        <v>0</v>
      </c>
      <c r="I12" s="100" t="e">
        <f t="shared" ca="1" si="0"/>
        <v>#DIV/0!</v>
      </c>
      <c r="J12" s="100" t="str">
        <f t="shared" ca="1" si="2"/>
        <v/>
      </c>
      <c r="K12" s="100" t="str">
        <f t="shared" ca="1" si="3"/>
        <v/>
      </c>
      <c r="L12" s="120" cm="1">
        <f t="array" aca="1" ref="L12" ca="1">IF($F12="","",INDEX(DetailedSummary!M:M,$F12,0))</f>
        <v>0</v>
      </c>
      <c r="M12" s="120" cm="1">
        <f t="array" aca="1" ref="M12" ca="1">IF($F12="","",INDEX(DetailedSummary!N:N,$F12,0))</f>
        <v>0</v>
      </c>
      <c r="N12" s="100" t="e">
        <f t="shared" ca="1" si="1"/>
        <v>#DIV/0!</v>
      </c>
      <c r="O12" s="101" t="str">
        <f t="shared" ca="1" si="4"/>
        <v/>
      </c>
      <c r="P12" s="88" t="str">
        <f t="shared" ca="1" si="5"/>
        <v/>
      </c>
    </row>
    <row r="13" spans="3:19">
      <c r="C13">
        <v>1</v>
      </c>
      <c r="D13" s="39" t="str">
        <f>LookUps!F10</f>
        <v>Specialised Services</v>
      </c>
      <c r="E13" s="39">
        <f t="shared" si="6"/>
        <v>5</v>
      </c>
      <c r="F13" s="39">
        <f>IF(D13=0,"",MATCH(E13,DetailedSummary!C:C,0))</f>
        <v>49</v>
      </c>
      <c r="G13" s="120" cm="1">
        <f t="array" aca="1" ref="G13" ca="1">IF($F13="","",INDEX(DetailedSummary!K:K,$F13,0))</f>
        <v>0</v>
      </c>
      <c r="H13" s="120" cm="1">
        <f t="array" aca="1" ref="H13" ca="1">IF($F13="","",INDEX(DetailedSummary!L:L,$F13,0))</f>
        <v>0</v>
      </c>
      <c r="I13" s="100" t="e">
        <f t="shared" ca="1" si="0"/>
        <v>#DIV/0!</v>
      </c>
      <c r="J13" s="100" t="str">
        <f t="shared" ca="1" si="2"/>
        <v/>
      </c>
      <c r="K13" s="100" t="str">
        <f t="shared" ca="1" si="3"/>
        <v/>
      </c>
      <c r="L13" s="120" cm="1">
        <f t="array" aca="1" ref="L13" ca="1">IF($F13="","",INDEX(DetailedSummary!M:M,$F13,0))</f>
        <v>0</v>
      </c>
      <c r="M13" s="120" cm="1">
        <f t="array" aca="1" ref="M13" ca="1">IF($F13="","",INDEX(DetailedSummary!N:N,$F13,0))</f>
        <v>0</v>
      </c>
      <c r="N13" s="100" t="e">
        <f t="shared" ca="1" si="1"/>
        <v>#DIV/0!</v>
      </c>
      <c r="O13" s="101" t="str">
        <f t="shared" ca="1" si="4"/>
        <v/>
      </c>
      <c r="P13" s="88" t="str">
        <f t="shared" ca="1" si="5"/>
        <v/>
      </c>
    </row>
    <row r="14" spans="3:19">
      <c r="C14">
        <v>1</v>
      </c>
      <c r="D14" s="39" t="str">
        <f>LookUps!F11</f>
        <v>Education services</v>
      </c>
      <c r="E14" s="39">
        <f t="shared" si="6"/>
        <v>6</v>
      </c>
      <c r="F14" s="39">
        <f>IF(D14=0,"",MATCH(E14,DetailedSummary!C:C,0))</f>
        <v>51</v>
      </c>
      <c r="G14" s="120" cm="1">
        <f t="array" aca="1" ref="G14" ca="1">IF($F14="","",INDEX(DetailedSummary!K:K,$F14,0))</f>
        <v>0</v>
      </c>
      <c r="H14" s="120" cm="1">
        <f t="array" aca="1" ref="H14" ca="1">IF($F14="","",INDEX(DetailedSummary!L:L,$F14,0))</f>
        <v>0</v>
      </c>
      <c r="I14" s="100" t="e">
        <f t="shared" ca="1" si="0"/>
        <v>#DIV/0!</v>
      </c>
      <c r="J14" s="100" t="str">
        <f t="shared" ca="1" si="2"/>
        <v/>
      </c>
      <c r="K14" s="100" t="str">
        <f t="shared" ca="1" si="3"/>
        <v/>
      </c>
      <c r="L14" s="120" cm="1">
        <f t="array" aca="1" ref="L14" ca="1">IF($F14="","",INDEX(DetailedSummary!M:M,$F14,0))</f>
        <v>0</v>
      </c>
      <c r="M14" s="120" cm="1">
        <f t="array" aca="1" ref="M14" ca="1">IF($F14="","",INDEX(DetailedSummary!N:N,$F14,0))</f>
        <v>0</v>
      </c>
      <c r="N14" s="100" t="e">
        <f t="shared" ca="1" si="1"/>
        <v>#DIV/0!</v>
      </c>
      <c r="O14" s="101" t="str">
        <f t="shared" ca="1" si="4"/>
        <v/>
      </c>
      <c r="P14" s="88" t="str">
        <f t="shared" ca="1" si="5"/>
        <v/>
      </c>
    </row>
    <row r="15" spans="3:19">
      <c r="C15">
        <v>1</v>
      </c>
      <c r="D15" s="39" t="str">
        <f>LookUps!F12</f>
        <v>Personal expenses</v>
      </c>
      <c r="E15" s="39">
        <f t="shared" si="6"/>
        <v>7</v>
      </c>
      <c r="F15" s="39">
        <f>IF(D15=0,"",MATCH(E15,DetailedSummary!C:C,0))</f>
        <v>64</v>
      </c>
      <c r="G15" s="120" cm="1">
        <f t="array" aca="1" ref="G15" ca="1">IF($F15="","",INDEX(DetailedSummary!K:K,$F15,0))</f>
        <v>0</v>
      </c>
      <c r="H15" s="120" cm="1">
        <f t="array" aca="1" ref="H15" ca="1">IF($F15="","",INDEX(DetailedSummary!L:L,$F15,0))</f>
        <v>0</v>
      </c>
      <c r="I15" s="100" t="e">
        <f t="shared" ca="1" si="0"/>
        <v>#DIV/0!</v>
      </c>
      <c r="J15" s="100" t="str">
        <f t="shared" ca="1" si="2"/>
        <v/>
      </c>
      <c r="K15" s="100" t="str">
        <f t="shared" ca="1" si="3"/>
        <v/>
      </c>
      <c r="L15" s="120" cm="1">
        <f t="array" aca="1" ref="L15" ca="1">IF($F15="","",INDEX(DetailedSummary!M:M,$F15,0))</f>
        <v>0</v>
      </c>
      <c r="M15" s="120" cm="1">
        <f t="array" aca="1" ref="M15" ca="1">IF($F15="","",INDEX(DetailedSummary!N:N,$F15,0))</f>
        <v>0</v>
      </c>
      <c r="N15" s="100" t="e">
        <f t="shared" ca="1" si="1"/>
        <v>#DIV/0!</v>
      </c>
      <c r="O15" s="101" t="str">
        <f t="shared" ca="1" si="4"/>
        <v/>
      </c>
      <c r="P15" s="88" t="str">
        <f t="shared" ca="1" si="5"/>
        <v/>
      </c>
    </row>
    <row r="16" spans="3:19">
      <c r="C16">
        <v>1</v>
      </c>
      <c r="D16" s="39" t="str">
        <f>LookUps!F13</f>
        <v>Other</v>
      </c>
      <c r="E16" s="39">
        <f t="shared" si="6"/>
        <v>8</v>
      </c>
      <c r="F16" s="39">
        <f>IF(D16=0,"",MATCH(E16,DetailedSummary!C:C,0))</f>
        <v>73</v>
      </c>
      <c r="G16" s="120" cm="1">
        <f t="array" aca="1" ref="G16" ca="1">IF($F16="","",INDEX(DetailedSummary!K:K,$F16,0))</f>
        <v>0</v>
      </c>
      <c r="H16" s="120" cm="1">
        <f t="array" aca="1" ref="H16" ca="1">IF($F16="","",INDEX(DetailedSummary!L:L,$F16,0))</f>
        <v>0</v>
      </c>
      <c r="I16" s="100" t="e">
        <f t="shared" ca="1" si="0"/>
        <v>#DIV/0!</v>
      </c>
      <c r="J16" s="100" t="str">
        <f t="shared" ca="1" si="2"/>
        <v/>
      </c>
      <c r="K16" s="100" t="str">
        <f t="shared" ca="1" si="3"/>
        <v/>
      </c>
      <c r="L16" s="120" cm="1">
        <f t="array" aca="1" ref="L16" ca="1">IF($F16="","",INDEX(DetailedSummary!M:M,$F16,0))</f>
        <v>0</v>
      </c>
      <c r="M16" s="120" cm="1">
        <f t="array" aca="1" ref="M16" ca="1">IF($F16="","",INDEX(DetailedSummary!N:N,$F16,0))</f>
        <v>0</v>
      </c>
      <c r="N16" s="100" t="e">
        <f t="shared" ca="1" si="1"/>
        <v>#DIV/0!</v>
      </c>
      <c r="O16" s="101" t="str">
        <f t="shared" ca="1" si="4"/>
        <v/>
      </c>
      <c r="P16" s="88" t="str">
        <f t="shared" ca="1" si="5"/>
        <v/>
      </c>
    </row>
    <row r="17" spans="3:16" hidden="1">
      <c r="C17">
        <v>0</v>
      </c>
      <c r="D17" s="39">
        <f>LookUps!F14</f>
        <v>0</v>
      </c>
      <c r="E17" s="39">
        <f t="shared" si="6"/>
        <v>9</v>
      </c>
      <c r="F17" s="39" t="str">
        <f>IF(D17=0,"",MATCH(E17,DetailedSummary!C:C,0))</f>
        <v/>
      </c>
      <c r="G17" s="120" t="str" cm="1">
        <f t="array" ref="G17">IF($F17="","",INDEX(DetailedSummary!K:K,$F17,0))</f>
        <v/>
      </c>
      <c r="H17" s="120" t="str" cm="1">
        <f t="array" ref="H17">IF($F17="","",INDEX(DetailedSummary!L:L,$F17,0))</f>
        <v/>
      </c>
      <c r="I17" s="100" t="str">
        <f t="shared" si="0"/>
        <v/>
      </c>
      <c r="J17" s="100" t="str">
        <f t="shared" si="2"/>
        <v/>
      </c>
      <c r="K17" s="100" t="str">
        <f t="shared" si="3"/>
        <v/>
      </c>
      <c r="L17" s="120" t="str" cm="1">
        <f t="array" ref="L17">IF($F17="","",INDEX(DetailedSummary!M:M,$F17,0))</f>
        <v/>
      </c>
      <c r="M17" s="120" t="str" cm="1">
        <f t="array" ref="M17">IF($F17="","",INDEX(DetailedSummary!N:N,$F17,0))</f>
        <v/>
      </c>
      <c r="N17" s="100" t="str">
        <f t="shared" si="1"/>
        <v/>
      </c>
      <c r="O17" s="101" t="str">
        <f t="shared" si="4"/>
        <v/>
      </c>
      <c r="P17" s="88" t="str">
        <f t="shared" ref="P17:P22" si="7">IF(O17&gt;10%,O17,"")</f>
        <v/>
      </c>
    </row>
    <row r="18" spans="3:16" hidden="1">
      <c r="C18">
        <v>0</v>
      </c>
      <c r="D18" s="39">
        <f>LookUps!F15</f>
        <v>0</v>
      </c>
      <c r="E18" s="39">
        <f t="shared" si="6"/>
        <v>10</v>
      </c>
      <c r="F18" s="39" t="str">
        <f>IF(D18=0,"",MATCH(E18,DetailedSummary!C:C,0))</f>
        <v/>
      </c>
      <c r="G18" s="120" t="str" cm="1">
        <f t="array" ref="G18">IF($F18="","",INDEX(DetailedSummary!K:K,$F18,0))</f>
        <v/>
      </c>
      <c r="H18" s="120" t="str" cm="1">
        <f t="array" ref="H18">IF($F18="","",INDEX(DetailedSummary!L:L,$F18,0))</f>
        <v/>
      </c>
      <c r="I18" s="100" t="str">
        <f t="shared" si="0"/>
        <v/>
      </c>
      <c r="J18" s="100" t="str">
        <f t="shared" si="2"/>
        <v/>
      </c>
      <c r="K18" s="100" t="str">
        <f t="shared" si="3"/>
        <v/>
      </c>
      <c r="L18" s="120" t="str" cm="1">
        <f t="array" ref="L18">IF($F18="","",INDEX(DetailedSummary!M:M,$F18,0))</f>
        <v/>
      </c>
      <c r="M18" s="120" t="str" cm="1">
        <f t="array" ref="M18">IF($F18="","",INDEX(DetailedSummary!N:N,$F18,0))</f>
        <v/>
      </c>
      <c r="N18" s="100" t="str">
        <f t="shared" si="1"/>
        <v/>
      </c>
      <c r="O18" s="101" t="str">
        <f t="shared" si="4"/>
        <v/>
      </c>
      <c r="P18" s="88" t="str">
        <f t="shared" si="7"/>
        <v/>
      </c>
    </row>
    <row r="19" spans="3:16" hidden="1">
      <c r="C19">
        <v>0</v>
      </c>
      <c r="D19" s="39">
        <f>LookUps!F16</f>
        <v>0</v>
      </c>
      <c r="E19" s="39">
        <f t="shared" si="6"/>
        <v>11</v>
      </c>
      <c r="F19" s="39" t="str">
        <f>IF(D19=0,"",MATCH(E19,DetailedSummary!C:C,0))</f>
        <v/>
      </c>
      <c r="G19" s="120" t="str" cm="1">
        <f t="array" ref="G19">IF($F19="","",INDEX(DetailedSummary!K:K,$F19,0))</f>
        <v/>
      </c>
      <c r="H19" s="120" t="str" cm="1">
        <f t="array" ref="H19">IF($F19="","",INDEX(DetailedSummary!L:L,$F19,0))</f>
        <v/>
      </c>
      <c r="I19" s="100" t="str">
        <f t="shared" si="0"/>
        <v/>
      </c>
      <c r="J19" s="100" t="str">
        <f t="shared" si="2"/>
        <v/>
      </c>
      <c r="K19" s="100" t="str">
        <f t="shared" si="3"/>
        <v/>
      </c>
      <c r="L19" s="120" t="str" cm="1">
        <f t="array" ref="L19">IF($F19="","",INDEX(DetailedSummary!M:M,$F19,0))</f>
        <v/>
      </c>
      <c r="M19" s="120" t="str" cm="1">
        <f t="array" ref="M19">IF($F19="","",INDEX(DetailedSummary!N:N,$F19,0))</f>
        <v/>
      </c>
      <c r="N19" s="100" t="str">
        <f t="shared" si="1"/>
        <v/>
      </c>
      <c r="O19" s="101" t="str">
        <f t="shared" si="4"/>
        <v/>
      </c>
      <c r="P19" s="88" t="str">
        <f t="shared" si="7"/>
        <v/>
      </c>
    </row>
    <row r="20" spans="3:16" hidden="1">
      <c r="C20">
        <v>0</v>
      </c>
      <c r="D20" s="39">
        <f>LookUps!F17</f>
        <v>0</v>
      </c>
      <c r="E20" s="39">
        <f t="shared" si="6"/>
        <v>12</v>
      </c>
      <c r="F20" s="39" t="str">
        <f>IF(D20=0,"",MATCH(E20,DetailedSummary!C:C,0))</f>
        <v/>
      </c>
      <c r="G20" s="120" t="str" cm="1">
        <f t="array" ref="G20">IF($F20="","",INDEX(DetailedSummary!K:K,$F20,0))</f>
        <v/>
      </c>
      <c r="H20" s="120" t="str" cm="1">
        <f t="array" ref="H20">IF($F20="","",INDEX(DetailedSummary!L:L,$F20,0))</f>
        <v/>
      </c>
      <c r="I20" s="100" t="str">
        <f t="shared" si="0"/>
        <v/>
      </c>
      <c r="J20" s="100" t="str">
        <f t="shared" si="2"/>
        <v/>
      </c>
      <c r="K20" s="100" t="str">
        <f t="shared" si="3"/>
        <v/>
      </c>
      <c r="L20" s="120" t="str" cm="1">
        <f t="array" ref="L20">IF($F20="","",INDEX(DetailedSummary!M:M,$F20,0))</f>
        <v/>
      </c>
      <c r="M20" s="120" t="str" cm="1">
        <f t="array" ref="M20">IF($F20="","",INDEX(DetailedSummary!N:N,$F20,0))</f>
        <v/>
      </c>
      <c r="N20" s="100" t="str">
        <f t="shared" si="1"/>
        <v/>
      </c>
      <c r="O20" s="101" t="str">
        <f t="shared" si="4"/>
        <v/>
      </c>
      <c r="P20" s="88" t="str">
        <f t="shared" si="7"/>
        <v/>
      </c>
    </row>
    <row r="21" spans="3:16" hidden="1">
      <c r="C21">
        <v>0</v>
      </c>
      <c r="D21" s="39">
        <f>LookUps!F18</f>
        <v>0</v>
      </c>
      <c r="E21" s="39">
        <f t="shared" si="6"/>
        <v>13</v>
      </c>
      <c r="F21" s="39" t="str">
        <f>IF(D21=0,"",MATCH(E21,DetailedSummary!C:C,0))</f>
        <v/>
      </c>
      <c r="G21" s="120" t="str" cm="1">
        <f t="array" ref="G21">IF($F21="","",INDEX(DetailedSummary!K:K,$F21,0))</f>
        <v/>
      </c>
      <c r="H21" s="120" t="str" cm="1">
        <f t="array" ref="H21">IF($F21="","",INDEX(DetailedSummary!L:L,$F21,0))</f>
        <v/>
      </c>
      <c r="I21" s="100" t="str">
        <f t="shared" si="0"/>
        <v/>
      </c>
      <c r="J21" s="100" t="str">
        <f t="shared" si="2"/>
        <v/>
      </c>
      <c r="K21" s="100" t="str">
        <f t="shared" si="3"/>
        <v/>
      </c>
      <c r="L21" s="120" t="str" cm="1">
        <f t="array" ref="L21">IF($F21="","",INDEX(DetailedSummary!M:M,$F21,0))</f>
        <v/>
      </c>
      <c r="M21" s="120" t="str" cm="1">
        <f t="array" ref="M21">IF($F21="","",INDEX(DetailedSummary!N:N,$F21,0))</f>
        <v/>
      </c>
      <c r="N21" s="100" t="str">
        <f t="shared" si="1"/>
        <v/>
      </c>
      <c r="O21" s="101" t="str">
        <f t="shared" si="4"/>
        <v/>
      </c>
      <c r="P21" s="88" t="str">
        <f t="shared" si="7"/>
        <v/>
      </c>
    </row>
    <row r="22" spans="3:16" hidden="1">
      <c r="C22">
        <v>0</v>
      </c>
      <c r="D22" s="39">
        <f>LookUps!F19</f>
        <v>0</v>
      </c>
      <c r="E22" s="39">
        <f t="shared" si="6"/>
        <v>14</v>
      </c>
      <c r="F22" s="39" t="str">
        <f>IF(D22=0,"",MATCH(E22,DetailedSummary!C:C,0))</f>
        <v/>
      </c>
      <c r="G22" s="120" t="str" cm="1">
        <f t="array" ref="G22">IF($F22="","",INDEX(DetailedSummary!K:K,$F22,0))</f>
        <v/>
      </c>
      <c r="H22" s="120" t="str" cm="1">
        <f t="array" ref="H22">IF($F22="","",INDEX(DetailedSummary!L:L,$F22,0))</f>
        <v/>
      </c>
      <c r="I22" s="100" t="str">
        <f t="shared" si="0"/>
        <v/>
      </c>
      <c r="J22" s="100" t="str">
        <f t="shared" si="2"/>
        <v/>
      </c>
      <c r="K22" s="100" t="str">
        <f t="shared" si="3"/>
        <v/>
      </c>
      <c r="L22" s="120" t="str" cm="1">
        <f t="array" ref="L22">IF($F22="","",INDEX(DetailedSummary!M:M,$F22,0))</f>
        <v/>
      </c>
      <c r="M22" s="120" t="str" cm="1">
        <f t="array" ref="M22">IF($F22="","",INDEX(DetailedSummary!N:N,$F22,0))</f>
        <v/>
      </c>
      <c r="N22" s="100" t="str">
        <f t="shared" si="1"/>
        <v/>
      </c>
      <c r="O22" s="101" t="str">
        <f t="shared" si="4"/>
        <v/>
      </c>
      <c r="P22" s="88" t="str">
        <f t="shared" si="7"/>
        <v/>
      </c>
    </row>
    <row r="23" spans="3:16">
      <c r="D23" s="41" t="s">
        <v>11</v>
      </c>
      <c r="E23" s="41"/>
      <c r="F23" s="41"/>
      <c r="G23" s="124">
        <f t="shared" ref="G23:M23" ca="1" si="8">SUM(G9:G22)</f>
        <v>0</v>
      </c>
      <c r="H23" s="124">
        <f t="shared" ca="1" si="8"/>
        <v>0</v>
      </c>
      <c r="I23" s="89" t="e">
        <f t="shared" ref="I23" ca="1" si="9">G23/GDPLocalCurrency</f>
        <v>#DIV/0!</v>
      </c>
      <c r="J23" s="89" t="str">
        <f t="shared" ref="J23" ca="1" si="10">IF($G$23=0,"",G23/G$23)</f>
        <v/>
      </c>
      <c r="K23" s="89"/>
      <c r="L23" s="124">
        <f t="shared" ca="1" si="8"/>
        <v>0</v>
      </c>
      <c r="M23" s="124">
        <f t="shared" ca="1" si="8"/>
        <v>0</v>
      </c>
      <c r="N23" s="89" t="e">
        <f t="shared" ref="N23" ca="1" si="11">L23/GDPLocalCurrency</f>
        <v>#DIV/0!</v>
      </c>
      <c r="O23" s="89" t="str">
        <f t="shared" ref="O23" ca="1" si="12">IF($L$23=0,"",L23/L$23)</f>
        <v/>
      </c>
      <c r="P23" s="89" t="e">
        <f t="shared" ref="P23" ca="1" si="13">M23/M$23</f>
        <v>#DIV/0!</v>
      </c>
    </row>
    <row r="28" spans="3:16">
      <c r="H28" s="48"/>
      <c r="I28" s="48"/>
      <c r="J28" s="48"/>
      <c r="K28" s="48"/>
      <c r="N28" s="48"/>
    </row>
  </sheetData>
  <sheetProtection algorithmName="SHA-512" hashValue="X0ruOD9UjzkzNB1NT1weimdeWnBnzqZgKp90tix2YjCzfDNLo2U6fNSR05tywkHM+PSs3/nU2Q+wfEZqVYQwyA==" saltValue="NAd4JHK7GTT73bYV1jcuDA==" spinCount="100000" sheet="1" objects="1" scenarios="1"/>
  <mergeCells count="2">
    <mergeCell ref="G7:I7"/>
    <mergeCell ref="L7:N7"/>
  </mergeCell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11267" r:id="rId4" name="Box_Home">
      <controlPr locked="0" defaultSize="0" print="0" autoFill="0" autoPict="0" macro="[0]!GoToHomeScreen_Click">
        <anchor moveWithCells="1" sizeWithCells="1">
          <from>
            <xdr:col>12</xdr:col>
            <xdr:colOff>914400</xdr:colOff>
            <xdr:row>1</xdr:row>
            <xdr:rowOff>63500</xdr:rowOff>
          </from>
          <to>
            <xdr:col>13</xdr:col>
            <xdr:colOff>1320800</xdr:colOff>
            <xdr:row>3</xdr:row>
            <xdr:rowOff>88900</xdr:rowOff>
          </to>
        </anchor>
      </controlPr>
    </control>
    <control shapeId="11268" r:id="rId5" name="DD_PageNav">
      <controlPr locked="0" defaultSize="0" autoLine="0" autoPict="0" macro="[0]!DD_DD_PageNav_Change">
        <anchor moveWithCells="1">
          <from>
            <xdr:col>11</xdr:col>
            <xdr:colOff>114300</xdr:colOff>
            <xdr:row>1</xdr:row>
            <xdr:rowOff>63500</xdr:rowOff>
          </from>
          <to>
            <xdr:col>12</xdr:col>
            <xdr:colOff>635000</xdr:colOff>
            <xdr:row>3</xdr:row>
            <xdr:rowOff>88900</xdr:rowOff>
          </to>
        </anchor>
      </controlPr>
    </control>
    <control shapeId="11269" r:id="rId6" name="Button 5">
      <controlPr defaultSize="0" print="0" autoFill="0" autoPict="0" macro="[0]!CopyTCGDPCostsChart">
        <anchor moveWithCells="1" sizeWithCells="1">
          <from>
            <xdr:col>4</xdr:col>
            <xdr:colOff>0</xdr:colOff>
            <xdr:row>23</xdr:row>
            <xdr:rowOff>177800</xdr:rowOff>
          </from>
          <to>
            <xdr:col>8</xdr:col>
            <xdr:colOff>1447800</xdr:colOff>
            <xdr:row>25</xdr:row>
            <xdr:rowOff>177800</xdr:rowOff>
          </to>
        </anchor>
      </controlPr>
    </control>
    <control shapeId="11270" r:id="rId7" name="Button 6">
      <controlPr defaultSize="0" print="0" autoFill="0" autoPict="0" macro="[0]!CopyFCGDPCostsChart">
        <anchor moveWithCells="1" sizeWithCells="1">
          <from>
            <xdr:col>12</xdr:col>
            <xdr:colOff>762000</xdr:colOff>
            <xdr:row>23</xdr:row>
            <xdr:rowOff>177800</xdr:rowOff>
          </from>
          <to>
            <xdr:col>16</xdr:col>
            <xdr:colOff>215900</xdr:colOff>
            <xdr:row>25</xdr:row>
            <xdr:rowOff>139700</xdr:rowOff>
          </to>
        </anchor>
      </controlPr>
    </control>
    <control shapeId="11271" r:id="rId8" name="Button 7">
      <controlPr defaultSize="0" print="0" autoFill="0" autoPict="0" macro="[0]!CopyTCCCostsChart" altText="Copy Typical Case percentage of cost category chart to paste elsewhere">
        <anchor moveWithCells="1" sizeWithCells="1">
          <from>
            <xdr:col>6</xdr:col>
            <xdr:colOff>88900</xdr:colOff>
            <xdr:row>45</xdr:row>
            <xdr:rowOff>101600</xdr:rowOff>
          </from>
          <to>
            <xdr:col>9</xdr:col>
            <xdr:colOff>63500</xdr:colOff>
            <xdr:row>47</xdr:row>
            <xdr:rowOff>101600</xdr:rowOff>
          </to>
        </anchor>
      </controlPr>
    </control>
    <control shapeId="11272" r:id="rId9" name="Button 8">
      <controlPr defaultSize="0" print="0" autoFill="0" autoPict="0" macro="[0]!CopyFCPCCostChart" altText="Copy Typical Case percentage of cost category chart to paste elsewhere">
        <anchor moveWithCells="1" sizeWithCells="1">
          <from>
            <xdr:col>12</xdr:col>
            <xdr:colOff>139700</xdr:colOff>
            <xdr:row>45</xdr:row>
            <xdr:rowOff>101600</xdr:rowOff>
          </from>
          <to>
            <xdr:col>16</xdr:col>
            <xdr:colOff>292100</xdr:colOff>
            <xdr:row>47</xdr:row>
            <xdr:rowOff>101600</xdr:rowOff>
          </to>
        </anchor>
      </controlPr>
    </control>
  </controls>
</worksheet>
</file>

<file path=xl/worksheets/sheet8.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0B918-0638-41F0-8CFC-084F3CB37EBD}">
  <sheetPr codeName="Sheet4">
    <tabColor theme="4"/>
  </sheetPr>
  <dimension ref="C2:L36"/>
  <sheetViews>
    <sheetView showGridLines="0" topLeftCell="A13" workbookViewId="0">
      <selection activeCell="A5" sqref="A5:XFD5"/>
    </sheetView>
  </sheetViews>
  <sheetFormatPr baseColWidth="10" defaultColWidth="8.83203125" defaultRowHeight="15"/>
  <cols>
    <col min="1" max="2" width="2.6640625" customWidth="1"/>
    <col min="3" max="3" width="2.6640625" hidden="1" customWidth="1"/>
    <col min="4" max="4" width="39.1640625" customWidth="1"/>
    <col min="5" max="8" width="21.33203125" customWidth="1"/>
  </cols>
  <sheetData>
    <row r="2" spans="3:12">
      <c r="D2" s="20" t="s">
        <v>240</v>
      </c>
      <c r="G2" s="16"/>
      <c r="H2" s="16"/>
      <c r="I2" s="16"/>
      <c r="J2" s="16"/>
      <c r="K2" s="16"/>
      <c r="L2" s="16"/>
    </row>
    <row r="3" spans="3:12" ht="2" customHeight="1">
      <c r="D3" s="10"/>
      <c r="E3" s="10"/>
      <c r="F3" s="10"/>
      <c r="G3" s="10"/>
      <c r="H3" s="10"/>
      <c r="I3" s="16"/>
      <c r="J3" s="16"/>
      <c r="K3" s="16"/>
      <c r="L3" s="16"/>
    </row>
    <row r="4" spans="3:12" ht="14.5" customHeight="1">
      <c r="G4" s="16"/>
      <c r="H4" s="16"/>
      <c r="I4" s="16"/>
      <c r="J4" s="16"/>
      <c r="K4" s="16"/>
      <c r="L4" s="16"/>
    </row>
    <row r="5" spans="3:12" ht="105.75" customHeight="1">
      <c r="D5" s="159" t="s">
        <v>327</v>
      </c>
      <c r="E5" s="159"/>
      <c r="F5" s="159"/>
      <c r="G5" s="159"/>
      <c r="H5" s="159"/>
      <c r="I5" s="16"/>
      <c r="J5" s="16"/>
      <c r="K5" s="16"/>
      <c r="L5" s="16"/>
    </row>
    <row r="7" spans="3:12">
      <c r="D7" s="3" t="s">
        <v>37</v>
      </c>
      <c r="E7" s="158" t="str">
        <f>HLSummary!D8</f>
        <v>Typical case</v>
      </c>
      <c r="F7" s="158"/>
      <c r="G7" s="158" t="str">
        <f>HLSummary!F8</f>
        <v>Full coverage case</v>
      </c>
      <c r="H7" s="158"/>
    </row>
    <row r="8" spans="3:12">
      <c r="D8" s="104"/>
      <c r="E8" s="104" t="str">
        <f>"Cost ("&amp;I_CurrencySymbol &amp;")"</f>
        <v>Cost ()</v>
      </c>
      <c r="F8" s="104" t="s">
        <v>238</v>
      </c>
      <c r="G8" s="104" t="str">
        <f>"Cost ("&amp;I_CurrencySymbol &amp;")"</f>
        <v>Cost ()</v>
      </c>
      <c r="H8" s="104" t="s">
        <v>238</v>
      </c>
    </row>
    <row r="9" spans="3:12">
      <c r="D9" s="41" t="s">
        <v>239</v>
      </c>
      <c r="E9" s="124">
        <f ca="1">E10+E15+E17+E20</f>
        <v>0</v>
      </c>
      <c r="F9" s="117" t="e">
        <f ca="1">F10+F15+F17+F20</f>
        <v>#DIV/0!</v>
      </c>
      <c r="G9" s="124">
        <f ca="1">G10+G15+G17+G20</f>
        <v>0</v>
      </c>
      <c r="H9" s="117" t="e">
        <f ca="1">H10+H15+H17+H20</f>
        <v>#DIV/0!</v>
      </c>
    </row>
    <row r="10" spans="3:12">
      <c r="D10" s="41" t="s">
        <v>295</v>
      </c>
      <c r="E10" s="120">
        <f ca="1">SUM(E11:E14)</f>
        <v>0</v>
      </c>
      <c r="F10" s="116" t="e">
        <f ca="1">SUM(F11:F14)</f>
        <v>#DIV/0!</v>
      </c>
      <c r="G10" s="120">
        <f ca="1">SUM(G11:G14)</f>
        <v>0</v>
      </c>
      <c r="H10" s="116" t="e">
        <f ca="1">SUM(H11:H14)</f>
        <v>#DIV/0!</v>
      </c>
    </row>
    <row r="11" spans="3:12">
      <c r="C11">
        <v>1</v>
      </c>
      <c r="D11" s="106" t="str">
        <f>Dashboard!D10</f>
        <v>Healthcare</v>
      </c>
      <c r="E11" s="120">
        <f ca="1">Dashboard!G10</f>
        <v>0</v>
      </c>
      <c r="F11" s="116" t="e">
        <f ca="1">Dashboard!I10</f>
        <v>#DIV/0!</v>
      </c>
      <c r="G11" s="120">
        <f ca="1">Dashboard!L10</f>
        <v>0</v>
      </c>
      <c r="H11" s="116" t="e">
        <f ca="1">Dashboard!N10</f>
        <v>#DIV/0!</v>
      </c>
    </row>
    <row r="12" spans="3:12">
      <c r="C12">
        <v>1</v>
      </c>
      <c r="D12" s="106" t="str">
        <f>Dashboard!D11</f>
        <v>Law enforcement and judiciary</v>
      </c>
      <c r="E12" s="120">
        <f ca="1">Dashboard!G11</f>
        <v>0</v>
      </c>
      <c r="F12" s="116" t="e">
        <f ca="1">Dashboard!I11</f>
        <v>#DIV/0!</v>
      </c>
      <c r="G12" s="120">
        <f ca="1">Dashboard!L11</f>
        <v>0</v>
      </c>
      <c r="H12" s="116" t="e">
        <f ca="1">Dashboard!N11</f>
        <v>#DIV/0!</v>
      </c>
    </row>
    <row r="13" spans="3:12">
      <c r="C13">
        <v>1</v>
      </c>
      <c r="D13" s="106" t="str">
        <f>Dashboard!D12</f>
        <v>Social services</v>
      </c>
      <c r="E13" s="120">
        <f ca="1">Dashboard!G12</f>
        <v>0</v>
      </c>
      <c r="F13" s="116" t="e">
        <f ca="1">Dashboard!I12</f>
        <v>#DIV/0!</v>
      </c>
      <c r="G13" s="120">
        <f ca="1">Dashboard!L12</f>
        <v>0</v>
      </c>
      <c r="H13" s="116" t="e">
        <f ca="1">Dashboard!N12</f>
        <v>#DIV/0!</v>
      </c>
    </row>
    <row r="14" spans="3:12">
      <c r="C14">
        <v>1</v>
      </c>
      <c r="D14" s="106" t="str">
        <f>Dashboard!D14</f>
        <v>Education services</v>
      </c>
      <c r="E14" s="120">
        <f ca="1">Dashboard!G14</f>
        <v>0</v>
      </c>
      <c r="F14" s="116" t="e">
        <f ca="1">Dashboard!I14</f>
        <v>#DIV/0!</v>
      </c>
      <c r="G14" s="120">
        <f ca="1">Dashboard!L14</f>
        <v>0</v>
      </c>
      <c r="H14" s="116" t="e">
        <f ca="1">Dashboard!N14</f>
        <v>#DIV/0!</v>
      </c>
    </row>
    <row r="15" spans="3:12">
      <c r="D15" s="41" t="s">
        <v>287</v>
      </c>
      <c r="E15" s="120">
        <f ca="1">SUM(E16)</f>
        <v>0</v>
      </c>
      <c r="F15" s="116" t="e">
        <f ca="1">SUM(F16)</f>
        <v>#DIV/0!</v>
      </c>
      <c r="G15" s="120">
        <f ca="1">SUM(G16)</f>
        <v>0</v>
      </c>
      <c r="H15" s="116" t="e">
        <f ca="1">SUM(H16)</f>
        <v>#DIV/0!</v>
      </c>
    </row>
    <row r="16" spans="3:12">
      <c r="C16">
        <v>1</v>
      </c>
      <c r="D16" s="106" t="str">
        <f>Dashboard!D13</f>
        <v>Specialised Services</v>
      </c>
      <c r="E16" s="120">
        <f ca="1">Dashboard!G13</f>
        <v>0</v>
      </c>
      <c r="F16" s="116" t="e">
        <f ca="1">Dashboard!I13</f>
        <v>#DIV/0!</v>
      </c>
      <c r="G16" s="120">
        <f ca="1">Dashboard!L13</f>
        <v>0</v>
      </c>
      <c r="H16" s="116" t="e">
        <f ca="1">Dashboard!N13</f>
        <v>#DIV/0!</v>
      </c>
    </row>
    <row r="17" spans="3:8">
      <c r="D17" s="41" t="s">
        <v>246</v>
      </c>
      <c r="E17" s="120">
        <f ca="1">SUM(E18:E19)</f>
        <v>0</v>
      </c>
      <c r="F17" s="116" t="e">
        <f ca="1">SUM(F18:F19)</f>
        <v>#DIV/0!</v>
      </c>
      <c r="G17" s="120">
        <f ca="1">SUM(G18:G19)</f>
        <v>0</v>
      </c>
      <c r="H17" s="116" t="e">
        <f ca="1">SUM(H18:H19)</f>
        <v>#DIV/0!</v>
      </c>
    </row>
    <row r="18" spans="3:8">
      <c r="C18">
        <v>1</v>
      </c>
      <c r="D18" s="106" t="str">
        <f>Dashboard!D9</f>
        <v>Personal income</v>
      </c>
      <c r="E18" s="120">
        <f ca="1">Dashboard!G9</f>
        <v>0</v>
      </c>
      <c r="F18" s="116" t="e">
        <f ca="1">Dashboard!I9</f>
        <v>#DIV/0!</v>
      </c>
      <c r="G18" s="120">
        <f ca="1">Dashboard!L9</f>
        <v>0</v>
      </c>
      <c r="H18" s="116" t="e">
        <f ca="1">Dashboard!N9</f>
        <v>#DIV/0!</v>
      </c>
    </row>
    <row r="19" spans="3:8">
      <c r="C19">
        <v>1</v>
      </c>
      <c r="D19" s="106" t="str">
        <f>Dashboard!D15</f>
        <v>Personal expenses</v>
      </c>
      <c r="E19" s="120">
        <f ca="1">Dashboard!G15</f>
        <v>0</v>
      </c>
      <c r="F19" s="116" t="e">
        <f ca="1">Dashboard!I15</f>
        <v>#DIV/0!</v>
      </c>
      <c r="G19" s="120">
        <f ca="1">Dashboard!L15</f>
        <v>0</v>
      </c>
      <c r="H19" s="116" t="e">
        <f ca="1">Dashboard!N15</f>
        <v>#DIV/0!</v>
      </c>
    </row>
    <row r="20" spans="3:8">
      <c r="D20" s="41" t="s">
        <v>247</v>
      </c>
      <c r="E20" s="120">
        <f ca="1">SUM(E21:E27)</f>
        <v>0</v>
      </c>
      <c r="F20" s="116" t="e">
        <f ca="1">SUM(F21:F27)</f>
        <v>#DIV/0!</v>
      </c>
      <c r="G20" s="120">
        <f ca="1">SUM(G21:G27)</f>
        <v>0</v>
      </c>
      <c r="H20" s="116" t="e">
        <f ca="1">SUM(H21:H27)</f>
        <v>#DIV/0!</v>
      </c>
    </row>
    <row r="21" spans="3:8">
      <c r="C21">
        <v>1</v>
      </c>
      <c r="D21" s="106" t="str">
        <f>Dashboard!D16</f>
        <v>Other</v>
      </c>
      <c r="E21" s="120">
        <f ca="1">Dashboard!G16</f>
        <v>0</v>
      </c>
      <c r="F21" s="116" t="e">
        <f ca="1">Dashboard!I16</f>
        <v>#DIV/0!</v>
      </c>
      <c r="G21" s="120">
        <f ca="1">Dashboard!L16</f>
        <v>0</v>
      </c>
      <c r="H21" s="116" t="e">
        <f ca="1">Dashboard!N16</f>
        <v>#DIV/0!</v>
      </c>
    </row>
    <row r="22" spans="3:8" hidden="1">
      <c r="C22">
        <v>0</v>
      </c>
      <c r="D22" s="106">
        <f>Dashboard!D17</f>
        <v>0</v>
      </c>
      <c r="E22" s="120" t="str">
        <f>Dashboard!G17</f>
        <v/>
      </c>
      <c r="F22" s="116" t="str">
        <f>Dashboard!I17</f>
        <v/>
      </c>
      <c r="G22" s="120" t="str">
        <f>Dashboard!L17</f>
        <v/>
      </c>
      <c r="H22" s="116" t="str">
        <f>Dashboard!J17</f>
        <v/>
      </c>
    </row>
    <row r="23" spans="3:8" hidden="1">
      <c r="C23">
        <v>0</v>
      </c>
      <c r="D23" s="106">
        <f>Dashboard!D18</f>
        <v>0</v>
      </c>
      <c r="E23" s="120" t="str">
        <f>Dashboard!G18</f>
        <v/>
      </c>
      <c r="F23" s="116" t="str">
        <f>Dashboard!I18</f>
        <v/>
      </c>
      <c r="G23" s="120" t="str">
        <f>Dashboard!L18</f>
        <v/>
      </c>
      <c r="H23" s="116" t="str">
        <f>Dashboard!J18</f>
        <v/>
      </c>
    </row>
    <row r="24" spans="3:8" hidden="1">
      <c r="C24">
        <v>0</v>
      </c>
      <c r="D24" s="106">
        <f>Dashboard!D19</f>
        <v>0</v>
      </c>
      <c r="E24" s="120" t="str">
        <f>Dashboard!G19</f>
        <v/>
      </c>
      <c r="F24" s="116" t="str">
        <f>Dashboard!I19</f>
        <v/>
      </c>
      <c r="G24" s="120" t="str">
        <f>Dashboard!L19</f>
        <v/>
      </c>
      <c r="H24" s="116" t="str">
        <f>Dashboard!J19</f>
        <v/>
      </c>
    </row>
    <row r="25" spans="3:8" hidden="1">
      <c r="C25">
        <v>0</v>
      </c>
      <c r="D25" s="106">
        <f>Dashboard!D20</f>
        <v>0</v>
      </c>
      <c r="E25" s="120" t="str">
        <f>Dashboard!G20</f>
        <v/>
      </c>
      <c r="F25" s="116" t="str">
        <f>Dashboard!I20</f>
        <v/>
      </c>
      <c r="G25" s="120" t="str">
        <f>Dashboard!L20</f>
        <v/>
      </c>
      <c r="H25" s="116" t="str">
        <f>Dashboard!J20</f>
        <v/>
      </c>
    </row>
    <row r="26" spans="3:8" hidden="1">
      <c r="C26">
        <v>0</v>
      </c>
      <c r="D26" s="106">
        <f>Dashboard!D21</f>
        <v>0</v>
      </c>
      <c r="E26" s="120" t="str">
        <f>Dashboard!G21</f>
        <v/>
      </c>
      <c r="F26" s="116" t="str">
        <f>Dashboard!I21</f>
        <v/>
      </c>
      <c r="G26" s="120" t="str">
        <f>Dashboard!L21</f>
        <v/>
      </c>
      <c r="H26" s="116" t="str">
        <f>Dashboard!J21</f>
        <v/>
      </c>
    </row>
    <row r="27" spans="3:8" hidden="1">
      <c r="C27">
        <v>0</v>
      </c>
      <c r="D27" s="106">
        <f>Dashboard!D22</f>
        <v>0</v>
      </c>
      <c r="E27" s="120" t="str">
        <f>Dashboard!G22</f>
        <v/>
      </c>
      <c r="F27" s="116" t="str">
        <f>Dashboard!I22</f>
        <v/>
      </c>
      <c r="G27" s="120" t="str">
        <f>Dashboard!L22</f>
        <v/>
      </c>
      <c r="H27" s="116" t="str">
        <f>Dashboard!J22</f>
        <v/>
      </c>
    </row>
    <row r="28" spans="3:8">
      <c r="D28" s="41" t="s">
        <v>230</v>
      </c>
      <c r="E28" s="120">
        <f>SUM(E29:E31)</f>
        <v>0</v>
      </c>
      <c r="F28" s="116">
        <f>SUM(F29:F31)</f>
        <v>0</v>
      </c>
      <c r="G28" s="120">
        <f>SUM(G29:G31)</f>
        <v>0</v>
      </c>
      <c r="H28" s="116">
        <f>SUM(H29:H31)</f>
        <v>0</v>
      </c>
    </row>
    <row r="29" spans="3:8">
      <c r="D29" s="39" t="s">
        <v>231</v>
      </c>
      <c r="E29" s="125"/>
      <c r="F29" s="116" t="str">
        <f>IF(GDPLocalCurrency="","",E29/GDPLocalCurrency)</f>
        <v/>
      </c>
      <c r="G29" s="125"/>
      <c r="H29" s="116" t="str">
        <f>IF(GDPLocalCurrency="","",G29/GDPLocalCurrency)</f>
        <v/>
      </c>
    </row>
    <row r="30" spans="3:8">
      <c r="D30" s="39" t="s">
        <v>232</v>
      </c>
      <c r="E30" s="125"/>
      <c r="F30" s="116" t="str">
        <f>IF(GDPLocalCurrency="","",E30/GDPLocalCurrency)</f>
        <v/>
      </c>
      <c r="G30" s="125"/>
      <c r="H30" s="116" t="str">
        <f>IF(GDPLocalCurrency="","",G30/GDPLocalCurrency)</f>
        <v/>
      </c>
    </row>
    <row r="31" spans="3:8">
      <c r="D31" s="39" t="s">
        <v>233</v>
      </c>
      <c r="E31" s="125"/>
      <c r="F31" s="116" t="str">
        <f>IF(GDPLocalCurrency="","",E31/GDPLocalCurrency)</f>
        <v/>
      </c>
      <c r="G31" s="125"/>
      <c r="H31" s="116" t="str">
        <f>IF(GDPLocalCurrency="","",G31/GDPLocalCurrency)</f>
        <v/>
      </c>
    </row>
    <row r="32" spans="3:8">
      <c r="D32" s="41" t="s">
        <v>234</v>
      </c>
      <c r="E32" s="124">
        <f ca="1">SUM(E9,E28)</f>
        <v>0</v>
      </c>
      <c r="F32" s="117" t="e">
        <f ca="1">SUM(F9,F28)</f>
        <v>#DIV/0!</v>
      </c>
      <c r="G32" s="124">
        <f ca="1">SUM(G9,G28)</f>
        <v>0</v>
      </c>
      <c r="H32" s="117" t="e">
        <f ca="1">SUM(H9,H28)</f>
        <v>#DIV/0!</v>
      </c>
    </row>
    <row r="33" spans="4:8">
      <c r="D33" s="41" t="s">
        <v>245</v>
      </c>
      <c r="E33" s="126"/>
      <c r="F33" s="105"/>
      <c r="G33" s="126"/>
      <c r="H33" s="105"/>
    </row>
    <row r="34" spans="4:8">
      <c r="D34" s="39" t="s">
        <v>235</v>
      </c>
      <c r="E34" s="123">
        <f ca="1">E14</f>
        <v>0</v>
      </c>
      <c r="F34" s="116" t="e">
        <f ca="1">F14</f>
        <v>#DIV/0!</v>
      </c>
      <c r="G34" s="123">
        <f ca="1">G14</f>
        <v>0</v>
      </c>
      <c r="H34" s="116" t="e">
        <f ca="1">H14</f>
        <v>#DIV/0!</v>
      </c>
    </row>
    <row r="35" spans="4:8">
      <c r="D35" s="39" t="s">
        <v>236</v>
      </c>
      <c r="E35" s="123">
        <f ca="1">E9-E14</f>
        <v>0</v>
      </c>
      <c r="F35" s="116" t="e">
        <f ca="1">F9-F14</f>
        <v>#DIV/0!</v>
      </c>
      <c r="G35" s="123">
        <f ca="1">G9-G14</f>
        <v>0</v>
      </c>
      <c r="H35" s="116" t="e">
        <f ca="1">H9-H14</f>
        <v>#DIV/0!</v>
      </c>
    </row>
    <row r="36" spans="4:8">
      <c r="D36" s="39" t="s">
        <v>237</v>
      </c>
      <c r="E36" s="123">
        <f>E28</f>
        <v>0</v>
      </c>
      <c r="F36" s="116">
        <f>F28</f>
        <v>0</v>
      </c>
      <c r="G36" s="123">
        <f>G28</f>
        <v>0</v>
      </c>
      <c r="H36" s="116">
        <f>H28</f>
        <v>0</v>
      </c>
    </row>
  </sheetData>
  <sheetProtection algorithmName="SHA-512" hashValue="FKxJtCuRxYd7Vbxy2NtvFdlE48++/Dc1WI95wS7MvUSI3/Qx6uieoYuVCbaFRMoRcLNzj8WLtryYyK0yxEBj8A==" saltValue="NJJx4R+UoZVQexLRDo94Ag==" spinCount="100000" sheet="1" objects="1" scenarios="1"/>
  <mergeCells count="3">
    <mergeCell ref="E7:F7"/>
    <mergeCell ref="G7:H7"/>
    <mergeCell ref="D5:H5"/>
  </mergeCells>
  <dataValidations count="8">
    <dataValidation allowBlank="1" showInputMessage="1" showErrorMessage="1" promptTitle="What is it?" prompt="The services cost is the sum of the predefined cost categories known to be service costs (healthcare, law enforcement an judiciary, social services and education services)." sqref="D10" xr:uid="{822FDBEC-7037-4B3D-89A4-EFDA460FC669}"/>
    <dataValidation allowBlank="1" showInputMessage="1" showErrorMessage="1" promptTitle="What is it?" prompt="The sum of the personal income and personal expenses cost categories." sqref="D17" xr:uid="{6D8BDCA4-5849-466E-949E-CC079318C535}"/>
    <dataValidation allowBlank="1" showInputMessage="1" showErrorMessage="1" promptTitle="What is it?" prompt="The 'Not classified' cost is the sum of the 'Other' category and any other cost categories that have been created by the user. (Note that these will be hidden if they are not used'. " sqref="D20" xr:uid="{F1F2ED90-D6DD-4E88-BEB2-A04EAEC01074}"/>
    <dataValidation allowBlank="1" showInputMessage="1" showErrorMessage="1" promptTitle="What is it?" prompt="For presentation purposes we are using three broad sectors classification but users may wish to present this type of output separately using a larger numbers of sectors (as are contained in the IO or SAM)." sqref="D28" xr:uid="{B6EB2AD9-9500-4FB8-98A8-5D292E6329C8}"/>
    <dataValidation allowBlank="1" showInputMessage="1" showErrorMessage="1" promptTitle="What is it?" prompt="Direct cost total is the sum of the services cost, the operational costs, and the personal income and expenses." sqref="D9" xr:uid="{06D7AE8E-514C-461C-9F5B-3089D63452A4}"/>
    <dataValidation allowBlank="1" showInputMessage="1" showErrorMessage="1" promptTitle="What is it?" prompt="The only operational costs are those which fall under specialized services." sqref="D15" xr:uid="{EAA4541A-713E-4DC0-8F29-AD612EADA87D}"/>
    <dataValidation allowBlank="1" showInputMessage="1" showErrorMessage="1" promptTitle="What is it?" prompt="This is the total of sections A and B above." sqref="D32" xr:uid="{A98BBCD9-D92C-4D3F-A332-D7ED1B5001BC}"/>
    <dataValidation allowBlank="1" showInputMessage="1" showErrorMessage="1" promptTitle="What is it?" prompt="This estimates the proportion of costs that are to adults, girls and also the costs to the private sector. As it was necessary to make assumptions, it is likely that this will overstate the proportion of costs to adults and understate the costs to girls." sqref="D33" xr:uid="{A2C57BC4-78B5-4521-9AB0-B2719177BF3C}"/>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78849" r:id="rId4" name="Box_Home">
      <controlPr locked="0" defaultSize="0" print="0" autoFill="0" autoPict="0" macro="[0]!GoToHomeScreen_Click">
        <anchor moveWithCells="1" sizeWithCells="1">
          <from>
            <xdr:col>11</xdr:col>
            <xdr:colOff>571500</xdr:colOff>
            <xdr:row>0</xdr:row>
            <xdr:rowOff>139700</xdr:rowOff>
          </from>
          <to>
            <xdr:col>15</xdr:col>
            <xdr:colOff>12700</xdr:colOff>
            <xdr:row>2</xdr:row>
            <xdr:rowOff>12700</xdr:rowOff>
          </to>
        </anchor>
      </controlPr>
    </control>
    <control shapeId="78850" r:id="rId5" name="DD_PageNav">
      <controlPr locked="0" defaultSize="0" autoLine="0" autoPict="0" macro="[0]!DD_DD_PageNav_Change">
        <anchor moveWithCells="1">
          <from>
            <xdr:col>8</xdr:col>
            <xdr:colOff>177800</xdr:colOff>
            <xdr:row>0</xdr:row>
            <xdr:rowOff>152400</xdr:rowOff>
          </from>
          <to>
            <xdr:col>11</xdr:col>
            <xdr:colOff>330200</xdr:colOff>
            <xdr:row>1</xdr:row>
            <xdr:rowOff>177800</xdr:rowOff>
          </to>
        </anchor>
      </controlPr>
    </control>
  </controls>
</worksheet>
</file>

<file path=xl/worksheets/sheet9.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A8E28-59B3-4233-841B-964888B3B3F3}">
  <sheetPr codeName="Sheet5">
    <tabColor rgb="FFFFFFB9"/>
  </sheetPr>
  <dimension ref="C2:G13"/>
  <sheetViews>
    <sheetView showGridLines="0" workbookViewId="0">
      <selection activeCell="D16" sqref="D16"/>
    </sheetView>
  </sheetViews>
  <sheetFormatPr baseColWidth="10" defaultColWidth="8.83203125" defaultRowHeight="15"/>
  <cols>
    <col min="1" max="2" width="2.6640625" customWidth="1"/>
    <col min="3" max="3" width="43.6640625" customWidth="1"/>
    <col min="4" max="4" width="18.5" customWidth="1"/>
    <col min="5" max="5" width="28.6640625" customWidth="1"/>
  </cols>
  <sheetData>
    <row r="2" spans="3:7">
      <c r="C2" s="20" t="s">
        <v>5</v>
      </c>
    </row>
    <row r="3" spans="3:7" ht="2" customHeight="1">
      <c r="C3" s="10"/>
      <c r="D3" s="10"/>
      <c r="E3" s="10"/>
      <c r="F3" s="10"/>
      <c r="G3" s="10"/>
    </row>
    <row r="5" spans="3:7" ht="41.5" customHeight="1">
      <c r="C5" s="138" t="s">
        <v>228</v>
      </c>
      <c r="D5" s="138"/>
      <c r="E5" s="138"/>
      <c r="F5" s="138"/>
      <c r="G5" s="138"/>
    </row>
    <row r="6" spans="3:7" ht="41.5" customHeight="1">
      <c r="C6" s="160" t="s">
        <v>217</v>
      </c>
      <c r="D6" s="160"/>
      <c r="E6" s="160"/>
      <c r="F6" s="97"/>
      <c r="G6" s="97"/>
    </row>
    <row r="7" spans="3:7">
      <c r="C7" t="s">
        <v>179</v>
      </c>
    </row>
    <row r="8" spans="3:7">
      <c r="C8" s="66" t="s">
        <v>68</v>
      </c>
      <c r="D8" s="67" t="s">
        <v>66</v>
      </c>
      <c r="E8" s="68" t="s">
        <v>67</v>
      </c>
    </row>
    <row r="9" spans="3:7">
      <c r="C9" s="23" t="s">
        <v>39</v>
      </c>
      <c r="D9" s="64"/>
      <c r="E9" s="46"/>
    </row>
    <row r="10" spans="3:7">
      <c r="C10" s="23" t="str">
        <f>"Exchange rate to US dollars (Enter rate of "&amp;I_CurrencySymbol &amp;" to $1)"</f>
        <v>Exchange rate to US dollars (Enter rate of  to $1)</v>
      </c>
      <c r="D10" s="64"/>
      <c r="E10" s="57"/>
    </row>
    <row r="11" spans="3:7">
      <c r="C11" s="23" t="s">
        <v>196</v>
      </c>
      <c r="D11" s="57"/>
      <c r="E11" s="46"/>
    </row>
    <row r="12" spans="3:7">
      <c r="C12" s="23" t="str">
        <f>"GDP market price in "&amp;I_CurrencySymbol</f>
        <v xml:space="preserve">GDP market price in </v>
      </c>
      <c r="D12" s="65"/>
      <c r="E12" s="57"/>
    </row>
    <row r="13" spans="3:7">
      <c r="C13" s="23" t="s">
        <v>65</v>
      </c>
      <c r="D13" s="69" t="str">
        <f>IF(I_ExchangeRate="","Enter exchange rate",GDPLocalCurrency/I_ExchangeRate)</f>
        <v>Enter exchange rate</v>
      </c>
      <c r="E13" s="57"/>
    </row>
  </sheetData>
  <sheetProtection algorithmName="SHA-512" hashValue="9tuZzvALzQWh1YSF5wPZDUt9WqvP48OPEjF6LaC+uIasc/KKY4grJ0cSsvyqboIZvBdGsuQfJv43ToeSzT4Vaw==" saltValue="aaOHYHZuxpnCa2ILdTQfmQ==" spinCount="100000" sheet="1" objects="1" scenarios="1"/>
  <mergeCells count="2">
    <mergeCell ref="C5:G5"/>
    <mergeCell ref="C6:E6"/>
  </mergeCells>
  <conditionalFormatting sqref="D13">
    <cfRule type="cellIs" dxfId="1" priority="1" operator="equal">
      <formula>"Enter exchange rate"</formula>
    </cfRule>
  </conditionalFormatting>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19457" r:id="rId4" name="Box_Home">
      <controlPr locked="0" defaultSize="0" print="0" autoFill="0" autoPict="0" macro="[0]!GoToHomeScreen_Click">
        <anchor moveWithCells="1" sizeWithCells="1">
          <from>
            <xdr:col>11</xdr:col>
            <xdr:colOff>0</xdr:colOff>
            <xdr:row>1</xdr:row>
            <xdr:rowOff>88900</xdr:rowOff>
          </from>
          <to>
            <xdr:col>14</xdr:col>
            <xdr:colOff>38100</xdr:colOff>
            <xdr:row>3</xdr:row>
            <xdr:rowOff>101600</xdr:rowOff>
          </to>
        </anchor>
      </controlPr>
    </control>
    <control shapeId="19458" r:id="rId5" name="DD_PageNav">
      <controlPr locked="0" defaultSize="0" autoLine="0" autoPict="0" macro="[0]!DD_DD_PageNav_Change">
        <anchor moveWithCells="1">
          <from>
            <xdr:col>7</xdr:col>
            <xdr:colOff>177800</xdr:colOff>
            <xdr:row>1</xdr:row>
            <xdr:rowOff>88900</xdr:rowOff>
          </from>
          <to>
            <xdr:col>10</xdr:col>
            <xdr:colOff>330200</xdr:colOff>
            <xdr:row>3</xdr:row>
            <xdr:rowOff>101600</xdr:rowOff>
          </to>
        </anchor>
      </controlPr>
    </control>
  </controls>
</worksheet>
</file>

<file path=xl/worksheets/sheet10.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609D4-1979-4615-A907-80936A8EABAE}">
  <sheetPr codeName="Sheet7">
    <tabColor rgb="FFFFFFB9"/>
    <pageSetUpPr fitToPage="1"/>
  </sheetPr>
  <dimension ref="C2:S86"/>
  <sheetViews>
    <sheetView showGridLines="0" topLeftCell="A55" zoomScale="90" zoomScaleNormal="90" workbookViewId="0">
      <selection activeCell="A61" sqref="A61:XFD61"/>
    </sheetView>
  </sheetViews>
  <sheetFormatPr baseColWidth="10" defaultColWidth="8.83203125" defaultRowHeight="15"/>
  <cols>
    <col min="1" max="2" width="2.6640625" customWidth="1"/>
    <col min="3" max="3" width="5.33203125" customWidth="1"/>
    <col min="4" max="4" width="25.1640625" bestFit="1" customWidth="1"/>
    <col min="5" max="5" width="42.83203125" customWidth="1"/>
    <col min="6" max="6" width="7.5" hidden="1" customWidth="1"/>
    <col min="7" max="7" width="8.83203125" hidden="1" customWidth="1"/>
    <col min="8" max="8" width="7.5" hidden="1" customWidth="1"/>
    <col min="9" max="9" width="9.33203125" customWidth="1"/>
    <col min="10" max="10" width="18.33203125" customWidth="1"/>
    <col min="11" max="11" width="23.5" customWidth="1"/>
    <col min="12" max="12" width="15.5" customWidth="1"/>
  </cols>
  <sheetData>
    <row r="2" spans="3:19">
      <c r="C2" s="20" t="s">
        <v>37</v>
      </c>
    </row>
    <row r="3" spans="3:19" ht="2" customHeight="1">
      <c r="C3" s="10"/>
      <c r="D3" s="10"/>
      <c r="E3" s="10"/>
      <c r="F3" s="10"/>
      <c r="H3" s="10"/>
    </row>
    <row r="5" spans="3:19">
      <c r="C5" s="161" t="s">
        <v>222</v>
      </c>
      <c r="D5" s="161"/>
      <c r="E5" s="161"/>
      <c r="F5" s="161"/>
      <c r="G5" s="161"/>
      <c r="H5" s="161"/>
      <c r="I5" s="161"/>
      <c r="J5" s="161"/>
      <c r="K5" s="161"/>
      <c r="L5" s="47"/>
      <c r="M5" s="47"/>
      <c r="N5" s="47"/>
      <c r="O5" s="47"/>
      <c r="P5" s="47"/>
      <c r="Q5" s="47"/>
      <c r="R5" s="47"/>
      <c r="S5" s="47"/>
    </row>
    <row r="6" spans="3:19">
      <c r="C6" s="161" t="s">
        <v>328</v>
      </c>
      <c r="D6" s="161"/>
      <c r="E6" s="161"/>
      <c r="F6" s="161"/>
      <c r="G6" s="161"/>
      <c r="H6" s="161"/>
      <c r="I6" s="161"/>
      <c r="J6" s="161"/>
      <c r="K6" s="161"/>
      <c r="L6" s="47"/>
      <c r="M6" s="47"/>
      <c r="N6" s="47"/>
      <c r="O6" s="47"/>
      <c r="P6" s="47"/>
      <c r="Q6" s="47"/>
      <c r="R6" s="47"/>
      <c r="S6" s="47"/>
    </row>
    <row r="7" spans="3:19">
      <c r="J7" s="52"/>
      <c r="K7" s="52"/>
      <c r="L7" s="52"/>
      <c r="M7" s="47"/>
      <c r="N7" s="47"/>
      <c r="O7" s="47"/>
      <c r="P7" s="47"/>
      <c r="Q7" s="47"/>
      <c r="R7" s="47"/>
      <c r="S7" s="47"/>
    </row>
    <row r="8" spans="3:19">
      <c r="C8" s="162" t="s">
        <v>126</v>
      </c>
      <c r="D8" s="162"/>
      <c r="E8" s="162"/>
      <c r="F8" s="162"/>
      <c r="G8" s="162"/>
      <c r="H8" s="162"/>
      <c r="I8" s="162"/>
      <c r="J8" s="162"/>
      <c r="K8" s="162"/>
      <c r="L8" s="52"/>
      <c r="O8" s="47"/>
      <c r="P8" s="47"/>
      <c r="Q8" s="47"/>
      <c r="R8" s="47"/>
      <c r="S8" s="47"/>
    </row>
    <row r="9" spans="3:19" ht="123" customHeight="1">
      <c r="C9" s="163" t="s">
        <v>329</v>
      </c>
      <c r="D9" s="163"/>
      <c r="E9" s="163"/>
      <c r="F9" s="163"/>
      <c r="G9" s="163"/>
      <c r="H9" s="163"/>
      <c r="I9" s="163"/>
      <c r="J9" s="163"/>
      <c r="K9" s="163"/>
      <c r="L9" s="98"/>
      <c r="O9" s="98"/>
      <c r="P9" s="98"/>
      <c r="Q9" s="98"/>
      <c r="R9" s="98"/>
      <c r="S9" s="98"/>
    </row>
    <row r="10" spans="3:19">
      <c r="J10" s="98"/>
      <c r="K10" s="98"/>
      <c r="L10" s="98"/>
      <c r="O10" s="98"/>
      <c r="P10" s="98"/>
      <c r="Q10" s="98"/>
      <c r="R10" s="98"/>
      <c r="S10" s="98"/>
    </row>
    <row r="14" spans="3:19" ht="30">
      <c r="C14" s="3" t="s">
        <v>153</v>
      </c>
      <c r="D14" s="3" t="s">
        <v>37</v>
      </c>
      <c r="E14" s="3" t="s">
        <v>38</v>
      </c>
      <c r="F14" s="3" t="s">
        <v>72</v>
      </c>
      <c r="G14" s="70" t="s">
        <v>7</v>
      </c>
      <c r="H14" s="3" t="s">
        <v>183</v>
      </c>
    </row>
    <row r="15" spans="3:19">
      <c r="C15" s="143">
        <v>1</v>
      </c>
      <c r="D15" s="143" t="s">
        <v>125</v>
      </c>
      <c r="E15" s="22" t="s">
        <v>9</v>
      </c>
      <c r="F15" s="53" t="s">
        <v>73</v>
      </c>
      <c r="G15" s="53" t="str">
        <f>IF(D15="",G14,D15)</f>
        <v>Personal income</v>
      </c>
      <c r="H15" s="53" t="str">
        <f t="shared" ref="H15:H46" si="0">G15&amp;E15</f>
        <v>Personal incomeIrreversible (deaths)</v>
      </c>
    </row>
    <row r="16" spans="3:19">
      <c r="C16" s="144"/>
      <c r="D16" s="144"/>
      <c r="E16" s="22" t="s">
        <v>34</v>
      </c>
      <c r="F16" s="53" t="s">
        <v>74</v>
      </c>
      <c r="G16" s="53" t="str">
        <f t="shared" ref="G16:G76" si="1">IF(D16="",G15,D16)</f>
        <v>Personal income</v>
      </c>
      <c r="H16" s="53" t="str">
        <f t="shared" si="0"/>
        <v xml:space="preserve">Personal incomeReversible - Employment Income loss </v>
      </c>
    </row>
    <row r="17" spans="3:18">
      <c r="C17" s="144"/>
      <c r="D17" s="144"/>
      <c r="E17" s="22" t="s">
        <v>35</v>
      </c>
      <c r="F17" s="53" t="s">
        <v>75</v>
      </c>
      <c r="G17" s="53" t="str">
        <f t="shared" si="1"/>
        <v>Personal income</v>
      </c>
      <c r="H17" s="53" t="str">
        <f t="shared" si="0"/>
        <v>Personal incomeReversible - Missing value of lost household work</v>
      </c>
    </row>
    <row r="18" spans="3:18">
      <c r="C18" s="144"/>
      <c r="D18" s="144"/>
      <c r="E18" s="71"/>
      <c r="F18" s="53" t="s">
        <v>76</v>
      </c>
      <c r="G18" s="53" t="str">
        <f t="shared" si="1"/>
        <v>Personal income</v>
      </c>
      <c r="H18" s="53" t="str">
        <f t="shared" si="0"/>
        <v>Personal income</v>
      </c>
    </row>
    <row r="19" spans="3:18">
      <c r="C19" s="144"/>
      <c r="D19" s="144"/>
      <c r="E19" s="71"/>
      <c r="F19" s="53" t="s">
        <v>77</v>
      </c>
      <c r="G19" s="53" t="str">
        <f t="shared" si="1"/>
        <v>Personal income</v>
      </c>
      <c r="H19" s="53" t="str">
        <f t="shared" si="0"/>
        <v>Personal income</v>
      </c>
      <c r="K19" s="47"/>
      <c r="L19" s="47"/>
      <c r="M19" s="47"/>
      <c r="N19" s="47"/>
      <c r="O19" s="47"/>
      <c r="P19" s="47"/>
      <c r="Q19" s="47"/>
      <c r="R19" s="47"/>
    </row>
    <row r="20" spans="3:18">
      <c r="C20" s="145"/>
      <c r="D20" s="145"/>
      <c r="E20" s="71"/>
      <c r="F20" s="53" t="s">
        <v>78</v>
      </c>
      <c r="G20" s="53" t="str">
        <f t="shared" si="1"/>
        <v>Personal income</v>
      </c>
      <c r="H20" s="53" t="str">
        <f t="shared" si="0"/>
        <v>Personal income</v>
      </c>
      <c r="K20" s="170"/>
      <c r="L20" s="170"/>
      <c r="M20" s="170"/>
      <c r="N20" s="170"/>
      <c r="O20" s="170"/>
      <c r="P20" s="170"/>
      <c r="Q20" s="170"/>
      <c r="R20" s="170"/>
    </row>
    <row r="21" spans="3:18">
      <c r="C21" s="167">
        <v>2</v>
      </c>
      <c r="D21" s="167" t="s">
        <v>10</v>
      </c>
      <c r="E21" s="22" t="s">
        <v>12</v>
      </c>
      <c r="F21" s="53" t="s">
        <v>79</v>
      </c>
      <c r="G21" s="53" t="str">
        <f t="shared" si="1"/>
        <v>Healthcare</v>
      </c>
      <c r="H21" s="53" t="str">
        <f t="shared" si="0"/>
        <v>HealthcareSexual violence</v>
      </c>
      <c r="K21" s="170"/>
      <c r="L21" s="170"/>
      <c r="M21" s="170"/>
      <c r="N21" s="170"/>
      <c r="O21" s="170"/>
      <c r="P21" s="170"/>
      <c r="Q21" s="170"/>
      <c r="R21" s="170"/>
    </row>
    <row r="22" spans="3:18">
      <c r="C22" s="168"/>
      <c r="D22" s="168"/>
      <c r="E22" s="22" t="s">
        <v>241</v>
      </c>
      <c r="F22" s="53" t="s">
        <v>80</v>
      </c>
      <c r="G22" s="53" t="str">
        <f t="shared" si="1"/>
        <v>Healthcare</v>
      </c>
      <c r="H22" s="53" t="str">
        <f t="shared" si="0"/>
        <v>HealthcarePhysical violence</v>
      </c>
      <c r="K22" s="170"/>
      <c r="L22" s="170"/>
      <c r="M22" s="170"/>
      <c r="N22" s="170"/>
      <c r="O22" s="170"/>
      <c r="P22" s="170"/>
      <c r="Q22" s="170"/>
      <c r="R22" s="170"/>
    </row>
    <row r="23" spans="3:18">
      <c r="C23" s="168"/>
      <c r="D23" s="168"/>
      <c r="E23" s="71"/>
      <c r="F23" s="53" t="s">
        <v>81</v>
      </c>
      <c r="G23" s="53" t="str">
        <f t="shared" si="1"/>
        <v>Healthcare</v>
      </c>
      <c r="H23" s="53" t="str">
        <f t="shared" si="0"/>
        <v>Healthcare</v>
      </c>
      <c r="K23" s="170"/>
      <c r="L23" s="170"/>
      <c r="M23" s="170"/>
      <c r="N23" s="170"/>
      <c r="O23" s="170"/>
      <c r="P23" s="170"/>
      <c r="Q23" s="170"/>
      <c r="R23" s="170"/>
    </row>
    <row r="24" spans="3:18">
      <c r="C24" s="168"/>
      <c r="D24" s="168"/>
      <c r="E24" s="71"/>
      <c r="F24" s="53" t="s">
        <v>82</v>
      </c>
      <c r="G24" s="53" t="str">
        <f t="shared" si="1"/>
        <v>Healthcare</v>
      </c>
      <c r="H24" s="53" t="str">
        <f t="shared" si="0"/>
        <v>Healthcare</v>
      </c>
    </row>
    <row r="25" spans="3:18">
      <c r="C25" s="169"/>
      <c r="D25" s="169"/>
      <c r="E25" s="71"/>
      <c r="F25" s="53" t="s">
        <v>83</v>
      </c>
      <c r="G25" s="53" t="str">
        <f t="shared" si="1"/>
        <v>Healthcare</v>
      </c>
      <c r="H25" s="53" t="str">
        <f t="shared" si="0"/>
        <v>Healthcare</v>
      </c>
    </row>
    <row r="26" spans="3:18">
      <c r="C26" s="167">
        <v>3</v>
      </c>
      <c r="D26" s="167" t="s">
        <v>335</v>
      </c>
      <c r="E26" s="22" t="s">
        <v>13</v>
      </c>
      <c r="F26" s="53" t="s">
        <v>84</v>
      </c>
      <c r="G26" s="53" t="str">
        <f t="shared" si="1"/>
        <v>Law enforcement and judiciary</v>
      </c>
      <c r="H26" s="53" t="str">
        <f t="shared" si="0"/>
        <v>Law enforcement and judiciaryCost of service call by police</v>
      </c>
    </row>
    <row r="27" spans="3:18">
      <c r="C27" s="168"/>
      <c r="D27" s="168"/>
      <c r="E27" s="22" t="s">
        <v>14</v>
      </c>
      <c r="F27" s="53" t="s">
        <v>85</v>
      </c>
      <c r="G27" s="53" t="str">
        <f t="shared" si="1"/>
        <v>Law enforcement and judiciary</v>
      </c>
      <c r="H27" s="53" t="str">
        <f t="shared" si="0"/>
        <v>Law enforcement and judiciaryRegistration and administration cost of case</v>
      </c>
    </row>
    <row r="28" spans="3:18">
      <c r="C28" s="168"/>
      <c r="D28" s="168"/>
      <c r="E28" s="22" t="s">
        <v>15</v>
      </c>
      <c r="F28" s="53" t="s">
        <v>86</v>
      </c>
      <c r="G28" s="53" t="str">
        <f t="shared" si="1"/>
        <v>Law enforcement and judiciary</v>
      </c>
      <c r="H28" s="53" t="str">
        <f t="shared" si="0"/>
        <v>Law enforcement and judiciaryProtection</v>
      </c>
    </row>
    <row r="29" spans="3:18">
      <c r="C29" s="168"/>
      <c r="D29" s="168"/>
      <c r="E29" s="22" t="s">
        <v>16</v>
      </c>
      <c r="F29" s="53" t="s">
        <v>87</v>
      </c>
      <c r="G29" s="53" t="str">
        <f t="shared" si="1"/>
        <v>Law enforcement and judiciary</v>
      </c>
      <c r="H29" s="53" t="str">
        <f t="shared" si="0"/>
        <v>Law enforcement and judiciaryProbation/Arrest</v>
      </c>
    </row>
    <row r="30" spans="3:18">
      <c r="C30" s="168"/>
      <c r="D30" s="168"/>
      <c r="E30" s="22" t="s">
        <v>17</v>
      </c>
      <c r="F30" s="53" t="s">
        <v>88</v>
      </c>
      <c r="G30" s="53" t="str">
        <f t="shared" si="1"/>
        <v>Law enforcement and judiciary</v>
      </c>
      <c r="H30" s="53" t="str">
        <f t="shared" si="0"/>
        <v>Law enforcement and judiciaryEviction</v>
      </c>
    </row>
    <row r="31" spans="3:18">
      <c r="C31" s="168"/>
      <c r="D31" s="168"/>
      <c r="E31" s="22" t="s">
        <v>18</v>
      </c>
      <c r="F31" s="53" t="s">
        <v>89</v>
      </c>
      <c r="G31" s="53" t="str">
        <f t="shared" si="1"/>
        <v>Law enforcement and judiciary</v>
      </c>
      <c r="H31" s="53" t="str">
        <f t="shared" si="0"/>
        <v>Law enforcement and judiciarySexual offences</v>
      </c>
    </row>
    <row r="32" spans="3:18">
      <c r="C32" s="168"/>
      <c r="D32" s="168"/>
      <c r="E32" s="22" t="s">
        <v>19</v>
      </c>
      <c r="F32" s="53" t="s">
        <v>90</v>
      </c>
      <c r="G32" s="53" t="str">
        <f t="shared" si="1"/>
        <v>Law enforcement and judiciary</v>
      </c>
      <c r="H32" s="53" t="str">
        <f t="shared" si="0"/>
        <v>Law enforcement and judiciaryLong term detention (prison)</v>
      </c>
    </row>
    <row r="33" spans="3:8">
      <c r="C33" s="168"/>
      <c r="D33" s="168"/>
      <c r="E33" s="22" t="s">
        <v>242</v>
      </c>
      <c r="F33" s="53" t="s">
        <v>91</v>
      </c>
      <c r="G33" s="53" t="str">
        <f t="shared" si="1"/>
        <v>Law enforcement and judiciary</v>
      </c>
      <c r="H33" s="53" t="str">
        <f t="shared" si="0"/>
        <v>Law enforcement and judiciaryPrivate and Public Cost of divorce</v>
      </c>
    </row>
    <row r="34" spans="3:8">
      <c r="C34" s="168"/>
      <c r="D34" s="168"/>
      <c r="E34" s="71"/>
      <c r="F34" s="53" t="s">
        <v>92</v>
      </c>
      <c r="G34" s="53" t="str">
        <f t="shared" si="1"/>
        <v>Law enforcement and judiciary</v>
      </c>
      <c r="H34" s="53" t="str">
        <f t="shared" si="0"/>
        <v>Law enforcement and judiciary</v>
      </c>
    </row>
    <row r="35" spans="3:8">
      <c r="C35" s="168"/>
      <c r="D35" s="168"/>
      <c r="E35" s="71"/>
      <c r="F35" s="53" t="s">
        <v>93</v>
      </c>
      <c r="G35" s="53" t="str">
        <f t="shared" si="1"/>
        <v>Law enforcement and judiciary</v>
      </c>
      <c r="H35" s="53" t="str">
        <f t="shared" si="0"/>
        <v>Law enforcement and judiciary</v>
      </c>
    </row>
    <row r="36" spans="3:8">
      <c r="C36" s="169"/>
      <c r="D36" s="169"/>
      <c r="E36" s="71"/>
      <c r="F36" s="53" t="s">
        <v>94</v>
      </c>
      <c r="G36" s="53" t="str">
        <f t="shared" si="1"/>
        <v>Law enforcement and judiciary</v>
      </c>
      <c r="H36" s="53" t="str">
        <f t="shared" si="0"/>
        <v>Law enforcement and judiciary</v>
      </c>
    </row>
    <row r="37" spans="3:8">
      <c r="C37" s="143">
        <v>4</v>
      </c>
      <c r="D37" s="143" t="s">
        <v>22</v>
      </c>
      <c r="E37" s="22" t="s">
        <v>229</v>
      </c>
      <c r="F37" s="53" t="s">
        <v>95</v>
      </c>
      <c r="G37" s="53" t="str">
        <f t="shared" si="1"/>
        <v>Social services</v>
      </c>
      <c r="H37" s="53" t="str">
        <f t="shared" si="0"/>
        <v>Social servicesCase completion for social services</v>
      </c>
    </row>
    <row r="38" spans="3:8">
      <c r="C38" s="144"/>
      <c r="D38" s="144"/>
      <c r="E38" s="22" t="s">
        <v>20</v>
      </c>
      <c r="F38" s="53" t="s">
        <v>96</v>
      </c>
      <c r="G38" s="53" t="str">
        <f t="shared" si="1"/>
        <v>Social services</v>
      </c>
      <c r="H38" s="53" t="str">
        <f t="shared" si="0"/>
        <v xml:space="preserve">Social servicesMediating self-referral cases </v>
      </c>
    </row>
    <row r="39" spans="3:8">
      <c r="C39" s="144"/>
      <c r="D39" s="144"/>
      <c r="E39" s="22" t="s">
        <v>21</v>
      </c>
      <c r="F39" s="53" t="s">
        <v>97</v>
      </c>
      <c r="G39" s="53" t="str">
        <f t="shared" si="1"/>
        <v>Social services</v>
      </c>
      <c r="H39" s="53" t="str">
        <f t="shared" si="0"/>
        <v>Social servicesCounselling services</v>
      </c>
    </row>
    <row r="40" spans="3:8">
      <c r="C40" s="144"/>
      <c r="D40" s="144"/>
      <c r="E40" s="71"/>
      <c r="F40" s="53" t="s">
        <v>98</v>
      </c>
      <c r="G40" s="53" t="str">
        <f t="shared" si="1"/>
        <v>Social services</v>
      </c>
      <c r="H40" s="53" t="str">
        <f t="shared" si="0"/>
        <v>Social services</v>
      </c>
    </row>
    <row r="41" spans="3:8">
      <c r="C41" s="144"/>
      <c r="D41" s="144"/>
      <c r="E41" s="71"/>
      <c r="F41" s="53" t="s">
        <v>99</v>
      </c>
      <c r="G41" s="53" t="str">
        <f t="shared" si="1"/>
        <v>Social services</v>
      </c>
      <c r="H41" s="53" t="str">
        <f t="shared" si="0"/>
        <v>Social services</v>
      </c>
    </row>
    <row r="42" spans="3:8">
      <c r="C42" s="145"/>
      <c r="D42" s="145"/>
      <c r="E42" s="71"/>
      <c r="F42" s="53" t="s">
        <v>100</v>
      </c>
      <c r="G42" s="53" t="str">
        <f t="shared" si="1"/>
        <v>Social services</v>
      </c>
      <c r="H42" s="53" t="str">
        <f t="shared" si="0"/>
        <v>Social services</v>
      </c>
    </row>
    <row r="43" spans="3:8">
      <c r="C43" s="143">
        <v>5</v>
      </c>
      <c r="D43" s="143" t="s">
        <v>334</v>
      </c>
      <c r="E43" s="22" t="s">
        <v>23</v>
      </c>
      <c r="F43" s="53" t="s">
        <v>101</v>
      </c>
      <c r="G43" s="53" t="str">
        <f t="shared" si="1"/>
        <v>Specialised Services</v>
      </c>
      <c r="H43" s="53" t="str">
        <f t="shared" si="0"/>
        <v>Specialised ServicesHotline</v>
      </c>
    </row>
    <row r="44" spans="3:8">
      <c r="C44" s="144"/>
      <c r="D44" s="144"/>
      <c r="E44" s="22" t="s">
        <v>24</v>
      </c>
      <c r="F44" s="53" t="s">
        <v>102</v>
      </c>
      <c r="G44" s="53" t="str">
        <f t="shared" si="1"/>
        <v>Specialised Services</v>
      </c>
      <c r="H44" s="53" t="str">
        <f t="shared" si="0"/>
        <v>Specialised ServicesShelter</v>
      </c>
    </row>
    <row r="45" spans="3:8">
      <c r="C45" s="144"/>
      <c r="D45" s="144"/>
      <c r="E45" s="71"/>
      <c r="F45" s="53" t="s">
        <v>103</v>
      </c>
      <c r="G45" s="53" t="str">
        <f t="shared" si="1"/>
        <v>Specialised Services</v>
      </c>
      <c r="H45" s="53" t="str">
        <f t="shared" si="0"/>
        <v>Specialised Services</v>
      </c>
    </row>
    <row r="46" spans="3:8">
      <c r="C46" s="144"/>
      <c r="D46" s="144"/>
      <c r="E46" s="71"/>
      <c r="F46" s="53" t="s">
        <v>104</v>
      </c>
      <c r="G46" s="53" t="str">
        <f t="shared" si="1"/>
        <v>Specialised Services</v>
      </c>
      <c r="H46" s="53" t="str">
        <f t="shared" si="0"/>
        <v>Specialised Services</v>
      </c>
    </row>
    <row r="47" spans="3:8">
      <c r="C47" s="145"/>
      <c r="D47" s="145"/>
      <c r="E47" s="71"/>
      <c r="F47" s="53" t="s">
        <v>105</v>
      </c>
      <c r="G47" s="53" t="str">
        <f t="shared" si="1"/>
        <v>Specialised Services</v>
      </c>
      <c r="H47" s="53" t="str">
        <f t="shared" ref="H47:H75" si="2">G47&amp;E47</f>
        <v>Specialised Services</v>
      </c>
    </row>
    <row r="48" spans="3:8">
      <c r="C48" s="81">
        <v>6</v>
      </c>
      <c r="D48" s="81" t="s">
        <v>25</v>
      </c>
      <c r="E48" s="22" t="s">
        <v>243</v>
      </c>
      <c r="F48" s="53" t="s">
        <v>106</v>
      </c>
      <c r="G48" s="53" t="str">
        <f t="shared" si="1"/>
        <v>Education services</v>
      </c>
      <c r="H48" s="53" t="str">
        <f t="shared" si="2"/>
        <v>Education servicesLearning time lost</v>
      </c>
    </row>
    <row r="49" spans="3:10">
      <c r="C49" s="164">
        <v>7</v>
      </c>
      <c r="D49" s="164" t="s">
        <v>26</v>
      </c>
      <c r="E49" s="22" t="s">
        <v>27</v>
      </c>
      <c r="F49" s="53" t="s">
        <v>107</v>
      </c>
      <c r="G49" s="53" t="str">
        <f>IF(D49="",#REF!,D49)</f>
        <v>Personal expenses</v>
      </c>
      <c r="H49" s="53" t="str">
        <f t="shared" si="2"/>
        <v>Personal expensesPersonal expenses for transportation</v>
      </c>
    </row>
    <row r="50" spans="3:10">
      <c r="C50" s="165"/>
      <c r="D50" s="165"/>
      <c r="E50" s="22" t="s">
        <v>31</v>
      </c>
      <c r="F50" s="53" t="s">
        <v>108</v>
      </c>
      <c r="G50" s="53" t="str">
        <f t="shared" si="1"/>
        <v>Personal expenses</v>
      </c>
      <c r="H50" s="53" t="str">
        <f t="shared" si="2"/>
        <v>Personal expensesLoss of personal property</v>
      </c>
    </row>
    <row r="51" spans="3:10">
      <c r="C51" s="165"/>
      <c r="D51" s="165"/>
      <c r="E51" s="22" t="s">
        <v>32</v>
      </c>
      <c r="F51" s="53" t="s">
        <v>109</v>
      </c>
      <c r="G51" s="53" t="str">
        <f t="shared" si="1"/>
        <v>Personal expenses</v>
      </c>
      <c r="H51" s="53" t="str">
        <f t="shared" si="2"/>
        <v>Personal expensesLoss of personal income</v>
      </c>
    </row>
    <row r="52" spans="3:10">
      <c r="C52" s="165"/>
      <c r="D52" s="165"/>
      <c r="E52" s="22" t="s">
        <v>36</v>
      </c>
      <c r="F52" s="53" t="s">
        <v>110</v>
      </c>
      <c r="G52" s="53" t="str">
        <f t="shared" si="1"/>
        <v>Personal expenses</v>
      </c>
      <c r="H52" s="53" t="str">
        <f t="shared" si="2"/>
        <v>Personal expensesPersonal expenses for ambulance call</v>
      </c>
    </row>
    <row r="53" spans="3:10">
      <c r="C53" s="165"/>
      <c r="D53" s="165"/>
      <c r="E53" s="22" t="s">
        <v>28</v>
      </c>
      <c r="F53" s="53" t="s">
        <v>111</v>
      </c>
      <c r="G53" s="53" t="str">
        <f t="shared" si="1"/>
        <v>Personal expenses</v>
      </c>
      <c r="H53" s="53" t="str">
        <f t="shared" si="2"/>
        <v>Personal expensesPersonal expenses for diagnostic and medicine</v>
      </c>
    </row>
    <row r="54" spans="3:10">
      <c r="C54" s="165"/>
      <c r="D54" s="165"/>
      <c r="E54" s="22" t="s">
        <v>127</v>
      </c>
      <c r="F54" s="53" t="s">
        <v>112</v>
      </c>
      <c r="G54" s="53" t="str">
        <f t="shared" si="1"/>
        <v>Personal expenses</v>
      </c>
      <c r="H54" s="53" t="str">
        <f t="shared" si="2"/>
        <v>Personal expensesPersonal expenses for in patient services</v>
      </c>
    </row>
    <row r="55" spans="3:10">
      <c r="C55" s="165"/>
      <c r="D55" s="165"/>
      <c r="E55" s="22" t="s">
        <v>29</v>
      </c>
      <c r="F55" s="53" t="s">
        <v>113</v>
      </c>
      <c r="G55" s="53" t="str">
        <f t="shared" si="1"/>
        <v>Personal expenses</v>
      </c>
      <c r="H55" s="53" t="str">
        <f t="shared" si="2"/>
        <v>Personal expensesPersonal expenses for legal services</v>
      </c>
    </row>
    <row r="56" spans="3:10">
      <c r="C56" s="165"/>
      <c r="D56" s="165"/>
      <c r="E56" s="22" t="s">
        <v>30</v>
      </c>
      <c r="F56" s="53" t="s">
        <v>114</v>
      </c>
      <c r="G56" s="53" t="str">
        <f t="shared" si="1"/>
        <v>Personal expenses</v>
      </c>
      <c r="H56" s="53" t="str">
        <f t="shared" si="2"/>
        <v>Personal expensesCost of property damage</v>
      </c>
    </row>
    <row r="57" spans="3:10">
      <c r="C57" s="165"/>
      <c r="D57" s="165"/>
      <c r="E57" s="22" t="s">
        <v>33</v>
      </c>
      <c r="F57" s="53" t="s">
        <v>115</v>
      </c>
      <c r="G57" s="53" t="str">
        <f t="shared" si="1"/>
        <v>Personal expenses</v>
      </c>
      <c r="H57" s="53" t="str">
        <f t="shared" si="2"/>
        <v>Personal expensesPersonal expenses incurred</v>
      </c>
    </row>
    <row r="58" spans="3:10">
      <c r="C58" s="165"/>
      <c r="D58" s="165"/>
      <c r="E58" s="71"/>
      <c r="F58" s="53" t="s">
        <v>116</v>
      </c>
      <c r="G58" s="53" t="str">
        <f t="shared" si="1"/>
        <v>Personal expenses</v>
      </c>
      <c r="H58" s="53" t="str">
        <f t="shared" si="2"/>
        <v>Personal expenses</v>
      </c>
    </row>
    <row r="59" spans="3:10">
      <c r="C59" s="165"/>
      <c r="D59" s="165"/>
      <c r="E59" s="71"/>
      <c r="F59" s="53" t="s">
        <v>117</v>
      </c>
      <c r="G59" s="53" t="str">
        <f t="shared" si="1"/>
        <v>Personal expenses</v>
      </c>
      <c r="H59" s="53" t="str">
        <f t="shared" si="2"/>
        <v>Personal expenses</v>
      </c>
    </row>
    <row r="60" spans="3:10">
      <c r="C60" s="166"/>
      <c r="D60" s="166"/>
      <c r="E60" s="71"/>
      <c r="F60" s="53" t="s">
        <v>118</v>
      </c>
      <c r="G60" s="53" t="str">
        <f t="shared" si="1"/>
        <v>Personal expenses</v>
      </c>
      <c r="H60" s="53" t="str">
        <f t="shared" si="2"/>
        <v>Personal expenses</v>
      </c>
    </row>
    <row r="61" spans="3:10">
      <c r="C61" s="143">
        <v>8</v>
      </c>
      <c r="D61" s="143" t="s">
        <v>58</v>
      </c>
      <c r="E61" s="71"/>
      <c r="F61" s="53" t="s">
        <v>119</v>
      </c>
      <c r="G61" s="53" t="str">
        <f t="shared" si="1"/>
        <v>Other</v>
      </c>
      <c r="H61" s="53" t="str">
        <f t="shared" si="2"/>
        <v>Other</v>
      </c>
    </row>
    <row r="62" spans="3:10">
      <c r="C62" s="144"/>
      <c r="D62" s="144"/>
      <c r="E62" s="71"/>
      <c r="F62" s="53" t="s">
        <v>120</v>
      </c>
      <c r="G62" s="53" t="str">
        <f t="shared" si="1"/>
        <v>Other</v>
      </c>
      <c r="H62" s="53" t="str">
        <f t="shared" si="2"/>
        <v>Other</v>
      </c>
      <c r="I62" s="33"/>
      <c r="J62" s="33"/>
    </row>
    <row r="63" spans="3:10">
      <c r="C63" s="144"/>
      <c r="D63" s="144"/>
      <c r="E63" s="71"/>
      <c r="F63" s="53" t="s">
        <v>121</v>
      </c>
      <c r="G63" s="53" t="str">
        <f t="shared" si="1"/>
        <v>Other</v>
      </c>
      <c r="H63" s="53" t="str">
        <f t="shared" si="2"/>
        <v>Other</v>
      </c>
    </row>
    <row r="64" spans="3:10">
      <c r="C64" s="144"/>
      <c r="D64" s="144"/>
      <c r="E64" s="71"/>
      <c r="F64" s="53" t="s">
        <v>154</v>
      </c>
      <c r="G64" s="53" t="str">
        <f t="shared" si="1"/>
        <v>Other</v>
      </c>
      <c r="H64" s="53" t="str">
        <f t="shared" si="2"/>
        <v>Other</v>
      </c>
    </row>
    <row r="65" spans="3:8">
      <c r="C65" s="144"/>
      <c r="D65" s="144"/>
      <c r="E65" s="71"/>
      <c r="F65" s="53" t="s">
        <v>155</v>
      </c>
      <c r="G65" s="53" t="str">
        <f t="shared" si="1"/>
        <v>Other</v>
      </c>
      <c r="H65" s="53" t="str">
        <f t="shared" si="2"/>
        <v>Other</v>
      </c>
    </row>
    <row r="66" spans="3:8">
      <c r="C66" s="144"/>
      <c r="D66" s="144"/>
      <c r="E66" s="71"/>
      <c r="F66" s="53" t="s">
        <v>156</v>
      </c>
      <c r="G66" s="53" t="str">
        <f t="shared" si="1"/>
        <v>Other</v>
      </c>
      <c r="H66" s="53" t="str">
        <f t="shared" si="2"/>
        <v>Other</v>
      </c>
    </row>
    <row r="67" spans="3:8">
      <c r="C67" s="144"/>
      <c r="D67" s="144"/>
      <c r="E67" s="71"/>
      <c r="F67" s="53" t="s">
        <v>157</v>
      </c>
      <c r="G67" s="53" t="str">
        <f t="shared" si="1"/>
        <v>Other</v>
      </c>
      <c r="H67" s="53" t="str">
        <f t="shared" si="2"/>
        <v>Other</v>
      </c>
    </row>
    <row r="68" spans="3:8">
      <c r="C68" s="145"/>
      <c r="D68" s="145"/>
      <c r="E68" s="71"/>
      <c r="F68" s="53" t="s">
        <v>158</v>
      </c>
      <c r="G68" s="53" t="str">
        <f t="shared" si="1"/>
        <v>Other</v>
      </c>
      <c r="H68" s="53" t="str">
        <f t="shared" si="2"/>
        <v>Other</v>
      </c>
    </row>
    <row r="69" spans="3:8">
      <c r="C69" s="171">
        <v>9</v>
      </c>
      <c r="D69" s="174"/>
      <c r="E69" s="71"/>
      <c r="F69" s="53" t="s">
        <v>159</v>
      </c>
      <c r="G69" s="53" t="str">
        <f t="shared" si="1"/>
        <v>Other</v>
      </c>
      <c r="H69" s="53" t="str">
        <f t="shared" si="2"/>
        <v>Other</v>
      </c>
    </row>
    <row r="70" spans="3:8">
      <c r="C70" s="172"/>
      <c r="D70" s="175"/>
      <c r="E70" s="71"/>
      <c r="F70" s="53" t="s">
        <v>160</v>
      </c>
      <c r="G70" s="53" t="str">
        <f t="shared" si="1"/>
        <v>Other</v>
      </c>
      <c r="H70" s="53" t="str">
        <f t="shared" si="2"/>
        <v>Other</v>
      </c>
    </row>
    <row r="71" spans="3:8">
      <c r="C71" s="173"/>
      <c r="D71" s="176"/>
      <c r="E71" s="71"/>
      <c r="F71" s="53" t="s">
        <v>161</v>
      </c>
      <c r="G71" s="53" t="str">
        <f t="shared" si="1"/>
        <v>Other</v>
      </c>
      <c r="H71" s="53" t="str">
        <f t="shared" si="2"/>
        <v>Other</v>
      </c>
    </row>
    <row r="72" spans="3:8">
      <c r="C72" s="171">
        <v>10</v>
      </c>
      <c r="D72" s="174"/>
      <c r="E72" s="71"/>
      <c r="F72" s="53" t="s">
        <v>162</v>
      </c>
      <c r="G72" s="53" t="str">
        <f t="shared" si="1"/>
        <v>Other</v>
      </c>
      <c r="H72" s="53" t="str">
        <f t="shared" si="2"/>
        <v>Other</v>
      </c>
    </row>
    <row r="73" spans="3:8">
      <c r="C73" s="172"/>
      <c r="D73" s="175"/>
      <c r="E73" s="71"/>
      <c r="F73" s="53" t="s">
        <v>163</v>
      </c>
      <c r="G73" s="53" t="str">
        <f t="shared" si="1"/>
        <v>Other</v>
      </c>
      <c r="H73" s="53" t="str">
        <f t="shared" si="2"/>
        <v>Other</v>
      </c>
    </row>
    <row r="74" spans="3:8">
      <c r="C74" s="173"/>
      <c r="D74" s="176"/>
      <c r="E74" s="71"/>
      <c r="F74" s="53" t="s">
        <v>164</v>
      </c>
      <c r="G74" s="53" t="str">
        <f t="shared" si="1"/>
        <v>Other</v>
      </c>
      <c r="H74" s="53" t="str">
        <f t="shared" si="2"/>
        <v>Other</v>
      </c>
    </row>
    <row r="75" spans="3:8">
      <c r="C75" s="171">
        <v>11</v>
      </c>
      <c r="D75" s="174"/>
      <c r="E75" s="71"/>
      <c r="F75" s="53" t="s">
        <v>165</v>
      </c>
      <c r="G75" s="53" t="str">
        <f t="shared" si="1"/>
        <v>Other</v>
      </c>
      <c r="H75" s="53" t="str">
        <f t="shared" si="2"/>
        <v>Other</v>
      </c>
    </row>
    <row r="76" spans="3:8">
      <c r="C76" s="172"/>
      <c r="D76" s="175"/>
      <c r="E76" s="71"/>
      <c r="F76" s="53" t="s">
        <v>166</v>
      </c>
      <c r="G76" s="53" t="str">
        <f t="shared" si="1"/>
        <v>Other</v>
      </c>
      <c r="H76" s="53" t="str">
        <f t="shared" ref="H76:H86" si="3">G76&amp;E76</f>
        <v>Other</v>
      </c>
    </row>
    <row r="77" spans="3:8">
      <c r="C77" s="173"/>
      <c r="D77" s="176"/>
      <c r="E77" s="71"/>
      <c r="F77" s="53" t="s">
        <v>167</v>
      </c>
      <c r="G77" s="53" t="str">
        <f t="shared" ref="G77:G86" si="4">IF(D77="",G76,D77)</f>
        <v>Other</v>
      </c>
      <c r="H77" s="53" t="str">
        <f t="shared" si="3"/>
        <v>Other</v>
      </c>
    </row>
    <row r="78" spans="3:8">
      <c r="C78" s="171">
        <v>12</v>
      </c>
      <c r="D78" s="174"/>
      <c r="E78" s="71"/>
      <c r="F78" s="53" t="s">
        <v>168</v>
      </c>
      <c r="G78" s="53" t="str">
        <f t="shared" si="4"/>
        <v>Other</v>
      </c>
      <c r="H78" s="53" t="str">
        <f t="shared" si="3"/>
        <v>Other</v>
      </c>
    </row>
    <row r="79" spans="3:8">
      <c r="C79" s="172"/>
      <c r="D79" s="175"/>
      <c r="E79" s="71"/>
      <c r="F79" s="53" t="s">
        <v>169</v>
      </c>
      <c r="G79" s="53" t="str">
        <f t="shared" si="4"/>
        <v>Other</v>
      </c>
      <c r="H79" s="53" t="str">
        <f t="shared" si="3"/>
        <v>Other</v>
      </c>
    </row>
    <row r="80" spans="3:8">
      <c r="C80" s="173"/>
      <c r="D80" s="176"/>
      <c r="E80" s="71"/>
      <c r="F80" s="53" t="s">
        <v>170</v>
      </c>
      <c r="G80" s="53" t="str">
        <f t="shared" si="4"/>
        <v>Other</v>
      </c>
      <c r="H80" s="53" t="str">
        <f t="shared" si="3"/>
        <v>Other</v>
      </c>
    </row>
    <row r="81" spans="3:8">
      <c r="C81" s="171">
        <v>13</v>
      </c>
      <c r="D81" s="174"/>
      <c r="E81" s="71"/>
      <c r="F81" s="53" t="s">
        <v>171</v>
      </c>
      <c r="G81" s="53" t="str">
        <f t="shared" si="4"/>
        <v>Other</v>
      </c>
      <c r="H81" s="53" t="str">
        <f t="shared" si="3"/>
        <v>Other</v>
      </c>
    </row>
    <row r="82" spans="3:8">
      <c r="C82" s="172"/>
      <c r="D82" s="175"/>
      <c r="E82" s="71"/>
      <c r="F82" s="53" t="s">
        <v>172</v>
      </c>
      <c r="G82" s="53" t="str">
        <f t="shared" si="4"/>
        <v>Other</v>
      </c>
      <c r="H82" s="53" t="str">
        <f t="shared" si="3"/>
        <v>Other</v>
      </c>
    </row>
    <row r="83" spans="3:8">
      <c r="C83" s="173"/>
      <c r="D83" s="176"/>
      <c r="E83" s="71"/>
      <c r="F83" s="53" t="s">
        <v>173</v>
      </c>
      <c r="G83" s="53" t="str">
        <f t="shared" si="4"/>
        <v>Other</v>
      </c>
      <c r="H83" s="53" t="str">
        <f t="shared" si="3"/>
        <v>Other</v>
      </c>
    </row>
    <row r="84" spans="3:8">
      <c r="C84" s="171">
        <v>14</v>
      </c>
      <c r="D84" s="174"/>
      <c r="E84" s="71"/>
      <c r="F84" s="53" t="s">
        <v>174</v>
      </c>
      <c r="G84" s="53" t="str">
        <f t="shared" si="4"/>
        <v>Other</v>
      </c>
      <c r="H84" s="53" t="str">
        <f t="shared" si="3"/>
        <v>Other</v>
      </c>
    </row>
    <row r="85" spans="3:8">
      <c r="C85" s="172"/>
      <c r="D85" s="175"/>
      <c r="E85" s="71"/>
      <c r="F85" s="53" t="s">
        <v>175</v>
      </c>
      <c r="G85" s="53" t="str">
        <f t="shared" si="4"/>
        <v>Other</v>
      </c>
      <c r="H85" s="53" t="str">
        <f t="shared" si="3"/>
        <v>Other</v>
      </c>
    </row>
    <row r="86" spans="3:8">
      <c r="C86" s="173"/>
      <c r="D86" s="176"/>
      <c r="E86" s="71"/>
      <c r="F86" s="53" t="s">
        <v>176</v>
      </c>
      <c r="G86" s="53" t="str">
        <f t="shared" si="4"/>
        <v>Other</v>
      </c>
      <c r="H86" s="53" t="str">
        <f t="shared" si="3"/>
        <v>Other</v>
      </c>
    </row>
  </sheetData>
  <sheetProtection algorithmName="SHA-512" hashValue="yDRG0sKrkSAMlTwSXX1V9kQTNL7wQTesemkFR37waJkojxMm5c2Etk4vrW2irO0qhZCuuvvmpwtzEdKASWan6g==" saltValue="BIYS6DmwqZwMf7idxJc3oQ==" spinCount="100000" sheet="1" objects="1" scenarios="1"/>
  <mergeCells count="31">
    <mergeCell ref="D21:D25"/>
    <mergeCell ref="C61:C68"/>
    <mergeCell ref="C84:C86"/>
    <mergeCell ref="D69:D71"/>
    <mergeCell ref="D72:D74"/>
    <mergeCell ref="D75:D77"/>
    <mergeCell ref="D78:D80"/>
    <mergeCell ref="D81:D83"/>
    <mergeCell ref="D84:D86"/>
    <mergeCell ref="C69:C71"/>
    <mergeCell ref="C72:C74"/>
    <mergeCell ref="C75:C77"/>
    <mergeCell ref="C78:C80"/>
    <mergeCell ref="C81:C83"/>
    <mergeCell ref="D61:D68"/>
    <mergeCell ref="C5:K5"/>
    <mergeCell ref="C6:K6"/>
    <mergeCell ref="C8:K8"/>
    <mergeCell ref="C9:K9"/>
    <mergeCell ref="C49:C60"/>
    <mergeCell ref="D49:D60"/>
    <mergeCell ref="C15:C20"/>
    <mergeCell ref="C21:C25"/>
    <mergeCell ref="C26:C36"/>
    <mergeCell ref="C37:C42"/>
    <mergeCell ref="C43:C47"/>
    <mergeCell ref="K20:R23"/>
    <mergeCell ref="D15:D20"/>
    <mergeCell ref="D26:D36"/>
    <mergeCell ref="D37:D42"/>
    <mergeCell ref="D43:D47"/>
  </mergeCells>
  <phoneticPr fontId="31" type="noConversion"/>
  <dataValidations xWindow="490" yWindow="731" count="2">
    <dataValidation type="custom" allowBlank="1" showInputMessage="1" showErrorMessage="1" errorTitle="Error" error="Please check the lenght of your cost category name (max 28 characters) and one that does not already exist as another cost category." promptTitle="Gudiance note" prompt="Cost categories must be no more than 28 characters long and cannot be identical to another cost category." sqref="D69:D86" xr:uid="{798C0D94-B844-49C2-879D-4533D981C57C}">
      <formula1>AND(LEN(D69)&lt;=28,COUNTIF(D:D,D69)&lt;=1)</formula1>
    </dataValidation>
    <dataValidation type="custom" allowBlank="1" showInputMessage="1" showErrorMessage="1" errorTitle="Error" error="Check that you have not already entered a cost item with this name in this column. " promptTitle="Cost items" prompt="The cost item must be unique across all cost categories. " sqref="E15:E86" xr:uid="{8180522F-E1AE-4B72-95EE-7CFBF091F341}">
      <formula1>COUNTIF(E:E,E15)&lt;=1</formula1>
    </dataValidation>
  </dataValidations>
  <pageMargins left="0.7" right="0.7" top="0.75" bottom="0.75" header="0.3" footer="0.3"/>
  <pageSetup paperSize="9" scale="54" fitToWidth="0" orientation="portrait" r:id="rId1"/>
  <drawing r:id="rId2"/>
  <mc:AlternateContent xmlns:mc="http://schemas.openxmlformats.org/markup-compatibility/2006">
    <mc:Choice Requires="v">
      <legacyDrawing r:id="rId3"/>
    </mc:Choice>
  </mc:AlternateContent>
  <controls>
    <control shapeId="17652" r:id="rId4" name="Button 244">
      <controlPr defaultSize="0" print="0" autoFill="0" autoPict="0" macro="[0]!UpdateSheetNamesNewCostCategories">
        <anchor moveWithCells="1">
          <from>
            <xdr:col>3</xdr:col>
            <xdr:colOff>12700</xdr:colOff>
            <xdr:row>10</xdr:row>
            <xdr:rowOff>101600</xdr:rowOff>
          </from>
          <to>
            <xdr:col>4</xdr:col>
            <xdr:colOff>838200</xdr:colOff>
            <xdr:row>12</xdr:row>
            <xdr:rowOff>38100</xdr:rowOff>
          </to>
        </anchor>
      </controlPr>
    </control>
    <control shapeId="17653" r:id="rId5" name="Box_Home">
      <controlPr locked="0" defaultSize="0" print="0" autoFill="0" autoPict="0" macro="[0]!GoToHomeScreen_Click">
        <anchor moveWithCells="1" sizeWithCells="1">
          <from>
            <xdr:col>10</xdr:col>
            <xdr:colOff>990600</xdr:colOff>
            <xdr:row>1</xdr:row>
            <xdr:rowOff>127000</xdr:rowOff>
          </from>
          <to>
            <xdr:col>12</xdr:col>
            <xdr:colOff>177800</xdr:colOff>
            <xdr:row>3</xdr:row>
            <xdr:rowOff>139700</xdr:rowOff>
          </to>
        </anchor>
      </controlPr>
    </control>
    <control shapeId="17654" r:id="rId6" name="DD_PageNav">
      <controlPr locked="0" defaultSize="0" autoLine="0" autoPict="0" macro="[0]!DD_DD_PageNav_Change">
        <anchor moveWithCells="1">
          <from>
            <xdr:col>8</xdr:col>
            <xdr:colOff>609600</xdr:colOff>
            <xdr:row>1</xdr:row>
            <xdr:rowOff>127000</xdr:rowOff>
          </from>
          <to>
            <xdr:col>10</xdr:col>
            <xdr:colOff>711200</xdr:colOff>
            <xdr:row>3</xdr:row>
            <xdr:rowOff>139700</xdr:rowOff>
          </to>
        </anchor>
      </controlPr>
    </control>
  </controls>
</worksheet>
</file>

<file path=xl/worksheets/sheet11.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5D903-0E6B-4AAB-9D6B-ADCE40102A43}">
  <sheetPr codeName="Sheet27">
    <tabColor rgb="FF37377D"/>
  </sheetPr>
  <dimension ref="C2:T50"/>
  <sheetViews>
    <sheetView showGridLines="0" zoomScale="80" zoomScaleNormal="80" workbookViewId="0">
      <selection activeCell="E12" sqref="E12"/>
    </sheetView>
  </sheetViews>
  <sheetFormatPr baseColWidth="10" defaultColWidth="8.83203125" defaultRowHeight="15" outlineLevelRow="2"/>
  <cols>
    <col min="1" max="2" width="2.6640625" customWidth="1"/>
    <col min="3" max="3" width="4.33203125"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20" t="s">
        <v>180</v>
      </c>
      <c r="E2" s="20"/>
    </row>
    <row r="3" spans="3:17" ht="2" customHeight="1">
      <c r="D3" s="10"/>
      <c r="E3" s="10"/>
      <c r="F3" s="10"/>
      <c r="G3" s="10"/>
      <c r="H3" s="10"/>
    </row>
    <row r="4" spans="3:17" ht="50" customHeight="1">
      <c r="D4" s="102" t="s">
        <v>221</v>
      </c>
    </row>
    <row r="5" spans="3:17" ht="14.5" customHeight="1">
      <c r="G5" s="179" t="str">
        <f>DetailedSummary!$K$9</f>
        <v>Typical case</v>
      </c>
      <c r="H5" s="179"/>
      <c r="I5" s="179"/>
      <c r="J5" s="179"/>
      <c r="L5" s="179" t="str">
        <f>DetailedSummary!$M$9</f>
        <v>Full coverage case</v>
      </c>
      <c r="M5" s="179"/>
      <c r="N5" s="179"/>
      <c r="O5" s="179"/>
      <c r="P5" s="180" t="s">
        <v>50</v>
      </c>
      <c r="Q5" s="181"/>
    </row>
    <row r="6" spans="3:17" s="1" customFormat="1" ht="45">
      <c r="C6" s="1" t="str">
        <f>'B. CostCategories'!F15</f>
        <v>R1</v>
      </c>
      <c r="D6" s="28" t="s">
        <v>46</v>
      </c>
      <c r="E6" s="28" t="str">
        <f>INDEX('B. CostCategories'!E:E,MATCH(C6,'B. CostCategories'!F:F,0))</f>
        <v>Irreversible (deaths)</v>
      </c>
      <c r="F6" s="28" t="str">
        <f>"Unit cost ("&amp;I_CurrencySymbol &amp;")"</f>
        <v>Unit cost ()</v>
      </c>
      <c r="G6" s="28" t="s">
        <v>47</v>
      </c>
      <c r="H6" s="28" t="s">
        <v>48</v>
      </c>
      <c r="I6" s="28" t="str">
        <f>"Total cost ("&amp;I_CurrencySymbol&amp;")"</f>
        <v>Total cost ()</v>
      </c>
      <c r="J6" s="28" t="s">
        <v>44</v>
      </c>
      <c r="K6"/>
      <c r="L6" s="32" t="str">
        <f t="shared" ref="L6:O6" si="0">G6</f>
        <v>Number of people / units</v>
      </c>
      <c r="M6" s="30" t="str">
        <f t="shared" si="0"/>
        <v>Days / hours</v>
      </c>
      <c r="N6" s="30" t="str">
        <f t="shared" si="0"/>
        <v>Total cost ()</v>
      </c>
      <c r="O6" s="31" t="str">
        <f t="shared" si="0"/>
        <v>Total cost $</v>
      </c>
      <c r="P6" s="34" t="s">
        <v>53</v>
      </c>
      <c r="Q6" s="34" t="s">
        <v>54</v>
      </c>
    </row>
    <row r="7" spans="3:17" outlineLevel="1">
      <c r="D7" s="23">
        <v>1</v>
      </c>
      <c r="E7" s="55" t="s">
        <v>49</v>
      </c>
      <c r="F7" s="55">
        <v>100</v>
      </c>
      <c r="G7" s="55">
        <v>494</v>
      </c>
      <c r="H7" s="55"/>
      <c r="I7" s="29">
        <f>IF(H7="",$F7*G7,$F7*G7*H7)</f>
        <v>49400</v>
      </c>
      <c r="J7" s="29" t="e">
        <f t="shared" ref="J7:J16" si="1">I7/I_ExchangeRate</f>
        <v>#DIV/0!</v>
      </c>
      <c r="L7" s="55"/>
      <c r="M7" s="55"/>
      <c r="N7" s="29">
        <f>IF(M7="",$F7*L7,$F7*L7*M7)</f>
        <v>0</v>
      </c>
      <c r="O7" s="29" t="e">
        <f t="shared" ref="O7:O16" si="2">N7/I_ExchangeRate</f>
        <v>#DIV/0!</v>
      </c>
      <c r="P7" s="56"/>
      <c r="Q7" s="56"/>
    </row>
    <row r="8" spans="3:17" outlineLevel="1">
      <c r="D8" s="23">
        <f>D7+1</f>
        <v>2</v>
      </c>
      <c r="E8" s="55" t="s">
        <v>337</v>
      </c>
      <c r="F8" s="55">
        <v>100</v>
      </c>
      <c r="G8" s="55">
        <v>256</v>
      </c>
      <c r="H8" s="55">
        <v>8</v>
      </c>
      <c r="I8" s="29">
        <f t="shared" ref="I8:I16" si="3">IF(H8="",$F8*G8,$F8*G8*H8)</f>
        <v>204800</v>
      </c>
      <c r="J8" s="29" t="e">
        <f t="shared" si="1"/>
        <v>#DIV/0!</v>
      </c>
      <c r="L8" s="55"/>
      <c r="M8" s="55"/>
      <c r="N8" s="29">
        <f>IF(M8="",$F8*L8,$F8*L8*M8)</f>
        <v>0</v>
      </c>
      <c r="O8" s="29" t="e">
        <f t="shared" si="2"/>
        <v>#DIV/0!</v>
      </c>
      <c r="P8" s="56"/>
      <c r="Q8" s="56"/>
    </row>
    <row r="9" spans="3:17" outlineLevel="1">
      <c r="D9" s="23">
        <f t="shared" ref="D9:D16" si="4">D8+1</f>
        <v>3</v>
      </c>
      <c r="E9" s="55"/>
      <c r="F9" s="55"/>
      <c r="G9" s="55"/>
      <c r="H9" s="55"/>
      <c r="I9" s="29">
        <f t="shared" si="3"/>
        <v>0</v>
      </c>
      <c r="J9" s="29" t="e">
        <f t="shared" si="1"/>
        <v>#DIV/0!</v>
      </c>
      <c r="L9" s="55"/>
      <c r="M9" s="55"/>
      <c r="N9" s="29">
        <f>IF(M9="",$F9*L9,$F9*L9*M9)</f>
        <v>0</v>
      </c>
      <c r="O9" s="29" t="e">
        <f t="shared" si="2"/>
        <v>#DIV/0!</v>
      </c>
      <c r="P9" s="56"/>
      <c r="Q9" s="56"/>
    </row>
    <row r="10" spans="3:17" outlineLevel="1">
      <c r="D10" s="23">
        <f t="shared" si="4"/>
        <v>4</v>
      </c>
      <c r="E10" s="55"/>
      <c r="F10" s="55"/>
      <c r="G10" s="55"/>
      <c r="H10" s="55"/>
      <c r="I10" s="29">
        <f t="shared" si="3"/>
        <v>0</v>
      </c>
      <c r="J10" s="29" t="e">
        <f t="shared" si="1"/>
        <v>#DIV/0!</v>
      </c>
      <c r="L10" s="55"/>
      <c r="M10" s="55"/>
      <c r="N10" s="29">
        <f t="shared" ref="N10:N16" si="5">IF(M10="",$F10*L10,$F10*L10*M10)</f>
        <v>0</v>
      </c>
      <c r="O10" s="29" t="e">
        <f t="shared" si="2"/>
        <v>#DIV/0!</v>
      </c>
      <c r="P10" s="56"/>
      <c r="Q10" s="56"/>
    </row>
    <row r="11" spans="3:17" outlineLevel="1">
      <c r="D11" s="23">
        <f t="shared" si="4"/>
        <v>5</v>
      </c>
      <c r="E11" s="55"/>
      <c r="F11" s="55"/>
      <c r="G11" s="55"/>
      <c r="H11" s="55"/>
      <c r="I11" s="29">
        <f t="shared" si="3"/>
        <v>0</v>
      </c>
      <c r="J11" s="29" t="e">
        <f t="shared" si="1"/>
        <v>#DIV/0!</v>
      </c>
      <c r="L11" s="55"/>
      <c r="M11" s="55"/>
      <c r="N11" s="29">
        <f t="shared" si="5"/>
        <v>0</v>
      </c>
      <c r="O11" s="29" t="e">
        <f t="shared" si="2"/>
        <v>#DIV/0!</v>
      </c>
      <c r="P11" s="56"/>
      <c r="Q11" s="56"/>
    </row>
    <row r="12" spans="3:17" outlineLevel="1">
      <c r="D12" s="23">
        <f t="shared" si="4"/>
        <v>6</v>
      </c>
      <c r="E12" s="55"/>
      <c r="F12" s="55"/>
      <c r="G12" s="55"/>
      <c r="H12" s="55"/>
      <c r="I12" s="29">
        <f t="shared" si="3"/>
        <v>0</v>
      </c>
      <c r="J12" s="29" t="e">
        <f t="shared" si="1"/>
        <v>#DIV/0!</v>
      </c>
      <c r="L12" s="55"/>
      <c r="M12" s="55"/>
      <c r="N12" s="29">
        <f t="shared" si="5"/>
        <v>0</v>
      </c>
      <c r="O12" s="29" t="e">
        <f t="shared" si="2"/>
        <v>#DIV/0!</v>
      </c>
      <c r="P12" s="56"/>
      <c r="Q12" s="56"/>
    </row>
    <row r="13" spans="3:17" outlineLevel="1">
      <c r="D13" s="23">
        <f t="shared" si="4"/>
        <v>7</v>
      </c>
      <c r="E13" s="55"/>
      <c r="F13" s="55"/>
      <c r="G13" s="55"/>
      <c r="H13" s="55"/>
      <c r="I13" s="29">
        <f t="shared" si="3"/>
        <v>0</v>
      </c>
      <c r="J13" s="29" t="e">
        <f t="shared" si="1"/>
        <v>#DIV/0!</v>
      </c>
      <c r="L13" s="55"/>
      <c r="M13" s="55"/>
      <c r="N13" s="29">
        <f t="shared" si="5"/>
        <v>0</v>
      </c>
      <c r="O13" s="29" t="e">
        <f t="shared" si="2"/>
        <v>#DIV/0!</v>
      </c>
      <c r="P13" s="56"/>
      <c r="Q13" s="56"/>
    </row>
    <row r="14" spans="3:17" outlineLevel="1">
      <c r="D14" s="23">
        <f t="shared" si="4"/>
        <v>8</v>
      </c>
      <c r="E14" s="55"/>
      <c r="F14" s="55"/>
      <c r="G14" s="55"/>
      <c r="H14" s="55"/>
      <c r="I14" s="29">
        <f t="shared" si="3"/>
        <v>0</v>
      </c>
      <c r="J14" s="29" t="e">
        <f t="shared" si="1"/>
        <v>#DIV/0!</v>
      </c>
      <c r="L14" s="55"/>
      <c r="M14" s="55"/>
      <c r="N14" s="29">
        <f t="shared" si="5"/>
        <v>0</v>
      </c>
      <c r="O14" s="29" t="e">
        <f t="shared" si="2"/>
        <v>#DIV/0!</v>
      </c>
      <c r="P14" s="56"/>
      <c r="Q14" s="56"/>
    </row>
    <row r="15" spans="3:17" outlineLevel="1">
      <c r="D15" s="23">
        <f t="shared" si="4"/>
        <v>9</v>
      </c>
      <c r="E15" s="55"/>
      <c r="F15" s="55"/>
      <c r="G15" s="55"/>
      <c r="H15" s="55"/>
      <c r="I15" s="29">
        <f t="shared" si="3"/>
        <v>0</v>
      </c>
      <c r="J15" s="29" t="e">
        <f t="shared" si="1"/>
        <v>#DIV/0!</v>
      </c>
      <c r="L15" s="55"/>
      <c r="M15" s="55"/>
      <c r="N15" s="29">
        <f t="shared" si="5"/>
        <v>0</v>
      </c>
      <c r="O15" s="29" t="e">
        <f t="shared" si="2"/>
        <v>#DIV/0!</v>
      </c>
      <c r="P15" s="56"/>
      <c r="Q15" s="56"/>
    </row>
    <row r="16" spans="3:17" outlineLevel="1">
      <c r="D16" s="23">
        <f t="shared" si="4"/>
        <v>10</v>
      </c>
      <c r="E16" s="55"/>
      <c r="F16" s="55"/>
      <c r="G16" s="55"/>
      <c r="H16" s="55"/>
      <c r="I16" s="29">
        <f t="shared" si="3"/>
        <v>0</v>
      </c>
      <c r="J16" s="29" t="e">
        <f t="shared" si="1"/>
        <v>#DIV/0!</v>
      </c>
      <c r="L16" s="55"/>
      <c r="M16" s="55"/>
      <c r="N16" s="29">
        <f t="shared" si="5"/>
        <v>0</v>
      </c>
      <c r="O16" s="29" t="e">
        <f t="shared" si="2"/>
        <v>#DIV/0!</v>
      </c>
      <c r="P16" s="56"/>
      <c r="Q16" s="56"/>
    </row>
    <row r="17" spans="3:20" s="35" customFormat="1">
      <c r="D17" s="36"/>
      <c r="E17" s="36" t="s">
        <v>45</v>
      </c>
      <c r="F17" s="37"/>
      <c r="G17" s="37"/>
      <c r="H17" s="37"/>
      <c r="I17" s="36">
        <f>SUM(I7:I16)</f>
        <v>254200</v>
      </c>
      <c r="J17" s="36" t="e">
        <f>SUM(J7:J16)</f>
        <v>#DIV/0!</v>
      </c>
      <c r="K17"/>
      <c r="L17" s="37"/>
      <c r="M17" s="37"/>
      <c r="N17" s="36">
        <f>SUM(N7:N16)</f>
        <v>0</v>
      </c>
      <c r="O17" s="36" t="e">
        <f>SUM(O7:O16)</f>
        <v>#DIV/0!</v>
      </c>
      <c r="P17" s="38"/>
      <c r="Q17" s="38"/>
    </row>
    <row r="18" spans="3:20">
      <c r="T18" s="21"/>
    </row>
    <row r="19" spans="3:20">
      <c r="T19" s="21"/>
    </row>
    <row r="20" spans="3:20">
      <c r="G20" s="179" t="str">
        <f>G5</f>
        <v>Typical case</v>
      </c>
      <c r="H20" s="179"/>
      <c r="I20" s="179"/>
      <c r="J20" s="179"/>
      <c r="L20" s="179" t="str">
        <f>L5</f>
        <v>Full coverage case</v>
      </c>
      <c r="M20" s="179"/>
      <c r="N20" s="179"/>
      <c r="O20" s="179"/>
      <c r="P20" s="180" t="s">
        <v>50</v>
      </c>
      <c r="Q20" s="181"/>
      <c r="T20" s="21"/>
    </row>
    <row r="21" spans="3:20" ht="45">
      <c r="C21" t="str">
        <f>'B. CostCategories'!F16</f>
        <v>R2</v>
      </c>
      <c r="D21" s="28" t="s">
        <v>46</v>
      </c>
      <c r="E21" s="28" t="str">
        <f>INDEX('B. CostCategories'!E:E,MATCH(C21,'B. CostCategories'!F:F,0))</f>
        <v xml:space="preserve">Reversible - Employment Income loss </v>
      </c>
      <c r="F21" s="28" t="str">
        <f>"Unit cost ("&amp;I_CurrencySymbol &amp;")"</f>
        <v>Unit cost ()</v>
      </c>
      <c r="G21" s="28" t="s">
        <v>47</v>
      </c>
      <c r="H21" s="28" t="s">
        <v>48</v>
      </c>
      <c r="I21" s="28" t="str">
        <f>"Total cost ("&amp;I_CurrencySymbol&amp;")"</f>
        <v>Total cost ()</v>
      </c>
      <c r="J21" s="28" t="s">
        <v>44</v>
      </c>
      <c r="L21" s="32" t="str">
        <f t="shared" ref="L21:O21" si="6">G21</f>
        <v>Number of people / units</v>
      </c>
      <c r="M21" s="30" t="str">
        <f t="shared" si="6"/>
        <v>Days / hours</v>
      </c>
      <c r="N21" s="30" t="str">
        <f t="shared" si="6"/>
        <v>Total cost ()</v>
      </c>
      <c r="O21" s="31" t="str">
        <f t="shared" si="6"/>
        <v>Total cost $</v>
      </c>
      <c r="P21" s="34" t="s">
        <v>51</v>
      </c>
      <c r="Q21" s="34" t="s">
        <v>52</v>
      </c>
      <c r="T21" s="21"/>
    </row>
    <row r="22" spans="3:20" hidden="1" outlineLevel="2">
      <c r="D22" s="23">
        <v>1</v>
      </c>
      <c r="E22" s="55"/>
      <c r="F22" s="55"/>
      <c r="G22" s="55"/>
      <c r="H22" s="55"/>
      <c r="I22" s="29">
        <f>IF(H22="",$F22*G22,$F22*G22*H22)</f>
        <v>0</v>
      </c>
      <c r="J22" s="29" t="e">
        <f t="shared" ref="J22:J31" si="7">I22/I_ExchangeRate</f>
        <v>#DIV/0!</v>
      </c>
      <c r="L22" s="55"/>
      <c r="M22" s="55"/>
      <c r="N22" s="29">
        <f t="shared" ref="N22:N31" si="8">IF(M22="",$F22*L22,$F22*L22*M22)</f>
        <v>0</v>
      </c>
      <c r="O22" s="29" t="e">
        <f t="shared" ref="O22:O31" si="9">N22/I_ExchangeRate</f>
        <v>#DIV/0!</v>
      </c>
      <c r="P22" s="56"/>
      <c r="Q22" s="56"/>
      <c r="T22" s="21"/>
    </row>
    <row r="23" spans="3:20" hidden="1" outlineLevel="2">
      <c r="D23" s="23">
        <f>D22+1</f>
        <v>2</v>
      </c>
      <c r="E23" s="55"/>
      <c r="F23" s="55"/>
      <c r="G23" s="55"/>
      <c r="H23" s="55"/>
      <c r="I23" s="29">
        <f t="shared" ref="I23:I31" si="10">IF(H23="",$F23*G23,$F23*G23*H23)</f>
        <v>0</v>
      </c>
      <c r="J23" s="29" t="e">
        <f t="shared" si="7"/>
        <v>#DIV/0!</v>
      </c>
      <c r="L23" s="55"/>
      <c r="M23" s="55"/>
      <c r="N23" s="29">
        <f t="shared" si="8"/>
        <v>0</v>
      </c>
      <c r="O23" s="29" t="e">
        <f t="shared" si="9"/>
        <v>#DIV/0!</v>
      </c>
      <c r="P23" s="56"/>
      <c r="Q23" s="56"/>
      <c r="T23" s="21"/>
    </row>
    <row r="24" spans="3:20" hidden="1" outlineLevel="2">
      <c r="D24" s="23">
        <f t="shared" ref="D24:D31" si="11">D23+1</f>
        <v>3</v>
      </c>
      <c r="E24" s="55"/>
      <c r="F24" s="55"/>
      <c r="G24" s="55"/>
      <c r="H24" s="55"/>
      <c r="I24" s="29">
        <f t="shared" si="10"/>
        <v>0</v>
      </c>
      <c r="J24" s="29" t="e">
        <f t="shared" si="7"/>
        <v>#DIV/0!</v>
      </c>
      <c r="L24" s="55"/>
      <c r="M24" s="55"/>
      <c r="N24" s="29">
        <f t="shared" si="8"/>
        <v>0</v>
      </c>
      <c r="O24" s="29" t="e">
        <f t="shared" si="9"/>
        <v>#DIV/0!</v>
      </c>
      <c r="P24" s="56"/>
      <c r="Q24" s="56"/>
      <c r="T24" s="21"/>
    </row>
    <row r="25" spans="3:20" hidden="1" outlineLevel="2">
      <c r="D25" s="23">
        <f t="shared" si="11"/>
        <v>4</v>
      </c>
      <c r="E25" s="55"/>
      <c r="F25" s="55"/>
      <c r="G25" s="55"/>
      <c r="H25" s="55"/>
      <c r="I25" s="29">
        <f t="shared" si="10"/>
        <v>0</v>
      </c>
      <c r="J25" s="29" t="e">
        <f t="shared" si="7"/>
        <v>#DIV/0!</v>
      </c>
      <c r="L25" s="55"/>
      <c r="M25" s="55"/>
      <c r="N25" s="29">
        <f t="shared" si="8"/>
        <v>0</v>
      </c>
      <c r="O25" s="29" t="e">
        <f t="shared" si="9"/>
        <v>#DIV/0!</v>
      </c>
      <c r="P25" s="56"/>
      <c r="Q25" s="56"/>
      <c r="T25" s="21"/>
    </row>
    <row r="26" spans="3:20" hidden="1" outlineLevel="2">
      <c r="D26" s="23">
        <f t="shared" si="11"/>
        <v>5</v>
      </c>
      <c r="E26" s="55"/>
      <c r="F26" s="55"/>
      <c r="G26" s="55"/>
      <c r="H26" s="55"/>
      <c r="I26" s="29">
        <f t="shared" si="10"/>
        <v>0</v>
      </c>
      <c r="J26" s="29" t="e">
        <f t="shared" si="7"/>
        <v>#DIV/0!</v>
      </c>
      <c r="L26" s="55"/>
      <c r="M26" s="55"/>
      <c r="N26" s="29">
        <f t="shared" si="8"/>
        <v>0</v>
      </c>
      <c r="O26" s="29" t="e">
        <f t="shared" si="9"/>
        <v>#DIV/0!</v>
      </c>
      <c r="P26" s="56"/>
      <c r="Q26" s="56"/>
      <c r="T26" s="21"/>
    </row>
    <row r="27" spans="3:20" hidden="1" outlineLevel="2">
      <c r="D27" s="23">
        <f t="shared" si="11"/>
        <v>6</v>
      </c>
      <c r="E27" s="55"/>
      <c r="F27" s="55"/>
      <c r="G27" s="55"/>
      <c r="H27" s="55"/>
      <c r="I27" s="29">
        <f t="shared" si="10"/>
        <v>0</v>
      </c>
      <c r="J27" s="29" t="e">
        <f t="shared" si="7"/>
        <v>#DIV/0!</v>
      </c>
      <c r="L27" s="55"/>
      <c r="M27" s="55"/>
      <c r="N27" s="29">
        <f t="shared" si="8"/>
        <v>0</v>
      </c>
      <c r="O27" s="29" t="e">
        <f t="shared" si="9"/>
        <v>#DIV/0!</v>
      </c>
      <c r="P27" s="56"/>
      <c r="Q27" s="56"/>
      <c r="T27" s="21"/>
    </row>
    <row r="28" spans="3:20" hidden="1" outlineLevel="2">
      <c r="D28" s="23">
        <f t="shared" si="11"/>
        <v>7</v>
      </c>
      <c r="E28" s="55"/>
      <c r="F28" s="55"/>
      <c r="G28" s="55"/>
      <c r="H28" s="55"/>
      <c r="I28" s="29">
        <f t="shared" si="10"/>
        <v>0</v>
      </c>
      <c r="J28" s="29" t="e">
        <f t="shared" si="7"/>
        <v>#DIV/0!</v>
      </c>
      <c r="L28" s="55"/>
      <c r="M28" s="55"/>
      <c r="N28" s="29">
        <f t="shared" si="8"/>
        <v>0</v>
      </c>
      <c r="O28" s="29" t="e">
        <f t="shared" si="9"/>
        <v>#DIV/0!</v>
      </c>
      <c r="P28" s="56"/>
      <c r="Q28" s="56"/>
      <c r="T28" s="21"/>
    </row>
    <row r="29" spans="3:20" hidden="1" outlineLevel="2">
      <c r="D29" s="23">
        <f t="shared" si="11"/>
        <v>8</v>
      </c>
      <c r="E29" s="55"/>
      <c r="F29" s="55"/>
      <c r="G29" s="55"/>
      <c r="H29" s="55"/>
      <c r="I29" s="29">
        <f t="shared" si="10"/>
        <v>0</v>
      </c>
      <c r="J29" s="29" t="e">
        <f t="shared" si="7"/>
        <v>#DIV/0!</v>
      </c>
      <c r="L29" s="55"/>
      <c r="M29" s="55"/>
      <c r="N29" s="29">
        <f t="shared" si="8"/>
        <v>0</v>
      </c>
      <c r="O29" s="29" t="e">
        <f t="shared" si="9"/>
        <v>#DIV/0!</v>
      </c>
      <c r="P29" s="56"/>
      <c r="Q29" s="56"/>
      <c r="T29" s="21"/>
    </row>
    <row r="30" spans="3:20" hidden="1" outlineLevel="2">
      <c r="D30" s="23">
        <f t="shared" si="11"/>
        <v>9</v>
      </c>
      <c r="E30" s="55"/>
      <c r="F30" s="55"/>
      <c r="G30" s="55"/>
      <c r="H30" s="55"/>
      <c r="I30" s="29">
        <f t="shared" si="10"/>
        <v>0</v>
      </c>
      <c r="J30" s="29" t="e">
        <f t="shared" si="7"/>
        <v>#DIV/0!</v>
      </c>
      <c r="L30" s="55"/>
      <c r="M30" s="55"/>
      <c r="N30" s="29">
        <f t="shared" si="8"/>
        <v>0</v>
      </c>
      <c r="O30" s="29" t="e">
        <f t="shared" si="9"/>
        <v>#DIV/0!</v>
      </c>
      <c r="P30" s="56"/>
      <c r="Q30" s="56"/>
      <c r="T30" s="21"/>
    </row>
    <row r="31" spans="3:20" hidden="1" outlineLevel="2">
      <c r="D31" s="23">
        <f t="shared" si="11"/>
        <v>10</v>
      </c>
      <c r="E31" s="55"/>
      <c r="F31" s="55"/>
      <c r="G31" s="55"/>
      <c r="H31" s="55"/>
      <c r="I31" s="29">
        <f t="shared" si="10"/>
        <v>0</v>
      </c>
      <c r="J31" s="29" t="e">
        <f t="shared" si="7"/>
        <v>#DIV/0!</v>
      </c>
      <c r="L31" s="55"/>
      <c r="M31" s="55"/>
      <c r="N31" s="29">
        <f t="shared" si="8"/>
        <v>0</v>
      </c>
      <c r="O31" s="29" t="e">
        <f t="shared" si="9"/>
        <v>#DIV/0!</v>
      </c>
      <c r="P31" s="56"/>
      <c r="Q31" s="56"/>
      <c r="T31" s="21"/>
    </row>
    <row r="32" spans="3:20" s="35" customFormat="1" collapsed="1">
      <c r="D32" s="36"/>
      <c r="E32" s="36" t="s">
        <v>45</v>
      </c>
      <c r="F32" s="37"/>
      <c r="G32" s="37"/>
      <c r="H32" s="37"/>
      <c r="I32" s="36">
        <f>SUM(I22:I31)</f>
        <v>0</v>
      </c>
      <c r="J32" s="36" t="e">
        <f>SUM(J22:J31)</f>
        <v>#DIV/0!</v>
      </c>
      <c r="K32"/>
      <c r="L32" s="37"/>
      <c r="M32" s="37"/>
      <c r="N32" s="36">
        <f>SUM(N22:N31)</f>
        <v>0</v>
      </c>
      <c r="O32" s="36" t="e">
        <f>SUM(O22:O31)</f>
        <v>#DIV/0!</v>
      </c>
      <c r="P32" s="38"/>
      <c r="Q32" s="38"/>
    </row>
    <row r="33" spans="4:17">
      <c r="E33" s="21"/>
      <c r="F33" s="26"/>
      <c r="G33" s="26"/>
      <c r="H33" s="27"/>
      <c r="I33" s="27"/>
      <c r="J33" s="27"/>
    </row>
    <row r="34" spans="4:17" s="62" customFormat="1" ht="14"/>
    <row r="35" spans="4:17">
      <c r="D35" s="20" t="s">
        <v>128</v>
      </c>
      <c r="E35" s="21"/>
      <c r="F35" s="26"/>
      <c r="G35" s="26"/>
      <c r="H35" s="27"/>
      <c r="I35" s="27"/>
      <c r="J35" s="27"/>
    </row>
    <row r="36" spans="4:17">
      <c r="E36" s="21"/>
      <c r="F36" s="26"/>
      <c r="G36" s="26"/>
      <c r="H36" s="27"/>
      <c r="I36" s="27"/>
      <c r="J36" s="27"/>
    </row>
    <row r="37" spans="4:17">
      <c r="D37" t="s">
        <v>330</v>
      </c>
      <c r="E37" s="21"/>
      <c r="F37" s="26"/>
      <c r="G37" s="26"/>
      <c r="H37" s="27"/>
      <c r="I37" s="27"/>
      <c r="J37" s="27"/>
    </row>
    <row r="38" spans="4:17">
      <c r="E38" s="21"/>
      <c r="F38" s="26"/>
      <c r="G38" s="26"/>
      <c r="H38" s="27"/>
      <c r="I38" s="27"/>
      <c r="J38" s="27"/>
    </row>
    <row r="39" spans="4:17">
      <c r="D39" s="57"/>
      <c r="E39" s="57"/>
      <c r="F39" s="57"/>
      <c r="G39" s="57"/>
      <c r="H39" s="57"/>
      <c r="I39" s="57"/>
      <c r="J39" s="57"/>
      <c r="K39" s="177"/>
      <c r="L39" s="178"/>
      <c r="M39" s="57"/>
      <c r="N39" s="57"/>
      <c r="O39" s="57"/>
      <c r="P39" s="57"/>
      <c r="Q39" s="57"/>
    </row>
    <row r="40" spans="4:17">
      <c r="D40" s="57"/>
      <c r="E40" s="57"/>
      <c r="F40" s="57"/>
      <c r="G40" s="57"/>
      <c r="H40" s="57"/>
      <c r="I40" s="57"/>
      <c r="J40" s="57"/>
      <c r="K40" s="177"/>
      <c r="L40" s="178"/>
      <c r="M40" s="57"/>
      <c r="N40" s="57"/>
      <c r="O40" s="57"/>
      <c r="P40" s="57"/>
      <c r="Q40" s="57"/>
    </row>
    <row r="41" spans="4:17">
      <c r="D41" s="57"/>
      <c r="E41" s="57"/>
      <c r="F41" s="57"/>
      <c r="G41" s="57"/>
      <c r="H41" s="57"/>
      <c r="I41" s="57"/>
      <c r="J41" s="57"/>
      <c r="K41" s="177"/>
      <c r="L41" s="178"/>
      <c r="M41" s="57"/>
      <c r="N41" s="57"/>
      <c r="O41" s="57"/>
      <c r="P41" s="57"/>
      <c r="Q41" s="57"/>
    </row>
    <row r="42" spans="4:17">
      <c r="D42" s="57"/>
      <c r="E42" s="57"/>
      <c r="F42" s="57"/>
      <c r="G42" s="57"/>
      <c r="H42" s="57"/>
      <c r="I42" s="57"/>
      <c r="J42" s="57"/>
      <c r="K42" s="177"/>
      <c r="L42" s="178"/>
      <c r="M42" s="57"/>
      <c r="N42" s="57"/>
      <c r="O42" s="57"/>
      <c r="P42" s="57"/>
      <c r="Q42" s="57"/>
    </row>
    <row r="43" spans="4:17">
      <c r="D43" s="57"/>
      <c r="E43" s="57"/>
      <c r="F43" s="57"/>
      <c r="G43" s="57"/>
      <c r="H43" s="57"/>
      <c r="I43" s="57"/>
      <c r="J43" s="57"/>
      <c r="K43" s="177"/>
      <c r="L43" s="178"/>
      <c r="M43" s="57"/>
      <c r="N43" s="57"/>
      <c r="O43" s="57"/>
      <c r="P43" s="57"/>
      <c r="Q43" s="57"/>
    </row>
    <row r="44" spans="4:17">
      <c r="D44" s="57"/>
      <c r="E44" s="57"/>
      <c r="F44" s="57"/>
      <c r="G44" s="57"/>
      <c r="H44" s="57"/>
      <c r="I44" s="57"/>
      <c r="J44" s="57"/>
      <c r="K44" s="177"/>
      <c r="L44" s="178"/>
      <c r="M44" s="57"/>
      <c r="N44" s="57"/>
      <c r="O44" s="57"/>
      <c r="P44" s="57"/>
      <c r="Q44" s="57"/>
    </row>
    <row r="45" spans="4:17">
      <c r="D45" s="57"/>
      <c r="E45" s="57"/>
      <c r="F45" s="57"/>
      <c r="G45" s="57"/>
      <c r="H45" s="57"/>
      <c r="I45" s="57"/>
      <c r="J45" s="57"/>
      <c r="K45" s="177"/>
      <c r="L45" s="178"/>
      <c r="M45" s="57"/>
      <c r="N45" s="57"/>
      <c r="O45" s="57"/>
      <c r="P45" s="57"/>
      <c r="Q45" s="57"/>
    </row>
    <row r="46" spans="4:17">
      <c r="D46" s="57"/>
      <c r="E46" s="57"/>
      <c r="F46" s="57"/>
      <c r="G46" s="57"/>
      <c r="H46" s="57"/>
      <c r="I46" s="57"/>
      <c r="J46" s="57"/>
      <c r="K46" s="177"/>
      <c r="L46" s="178"/>
      <c r="M46" s="57"/>
      <c r="N46" s="57"/>
      <c r="O46" s="57"/>
      <c r="P46" s="57"/>
      <c r="Q46" s="57"/>
    </row>
    <row r="47" spans="4:17">
      <c r="D47" s="57"/>
      <c r="E47" s="57"/>
      <c r="F47" s="57"/>
      <c r="G47" s="57"/>
      <c r="H47" s="57"/>
      <c r="I47" s="57"/>
      <c r="J47" s="57"/>
      <c r="K47" s="177"/>
      <c r="L47" s="178"/>
      <c r="M47" s="57"/>
      <c r="N47" s="57"/>
      <c r="O47" s="57"/>
      <c r="P47" s="57"/>
      <c r="Q47" s="57"/>
    </row>
    <row r="48" spans="4:17">
      <c r="D48" s="57"/>
      <c r="E48" s="57"/>
      <c r="F48" s="57"/>
      <c r="G48" s="57"/>
      <c r="H48" s="57"/>
      <c r="I48" s="57"/>
      <c r="J48" s="57"/>
      <c r="K48" s="177"/>
      <c r="L48" s="178"/>
      <c r="M48" s="57"/>
      <c r="N48" s="57"/>
      <c r="O48" s="57"/>
      <c r="P48" s="57"/>
      <c r="Q48" s="57"/>
    </row>
    <row r="49" spans="4:17">
      <c r="D49" s="57"/>
      <c r="E49" s="57"/>
      <c r="F49" s="57"/>
      <c r="G49" s="57"/>
      <c r="H49" s="57"/>
      <c r="I49" s="57"/>
      <c r="J49" s="57"/>
      <c r="K49" s="177"/>
      <c r="L49" s="178"/>
      <c r="M49" s="57"/>
      <c r="N49" s="57"/>
      <c r="O49" s="57"/>
      <c r="P49" s="57"/>
      <c r="Q49" s="57"/>
    </row>
    <row r="50" spans="4:17">
      <c r="D50" s="57"/>
      <c r="E50" s="57"/>
      <c r="F50" s="57"/>
      <c r="G50" s="57"/>
      <c r="H50" s="57"/>
      <c r="I50" s="57"/>
      <c r="J50" s="57"/>
      <c r="K50" s="177"/>
      <c r="L50" s="178"/>
      <c r="M50" s="57"/>
      <c r="N50" s="57"/>
      <c r="O50" s="57"/>
      <c r="P50" s="57"/>
      <c r="Q50" s="57"/>
    </row>
  </sheetData>
  <sheetProtection algorithmName="SHA-512" hashValue="wFHVp9o5EoC8wtUnJR2aFxoCdHrUfHcNJ5f6qPho1XluhvtFfy9VEon7CNUhZAn2zow1kuLVGoL15xkCoVZ7yg==" saltValue="MkEusEiJI5yvqOocCJnbYA==" spinCount="100000" sheet="1" objects="1" scenarios="1"/>
  <mergeCells count="18">
    <mergeCell ref="G5:J5"/>
    <mergeCell ref="L5:O5"/>
    <mergeCell ref="P5:Q5"/>
    <mergeCell ref="G20:J20"/>
    <mergeCell ref="L20:O20"/>
    <mergeCell ref="P20:Q20"/>
    <mergeCell ref="K50:L50"/>
    <mergeCell ref="K39:L39"/>
    <mergeCell ref="K40:L40"/>
    <mergeCell ref="K41:L41"/>
    <mergeCell ref="K42:L42"/>
    <mergeCell ref="K43:L43"/>
    <mergeCell ref="K44:L44"/>
    <mergeCell ref="K45:L45"/>
    <mergeCell ref="K46:L46"/>
    <mergeCell ref="K47:L47"/>
    <mergeCell ref="K48:L48"/>
    <mergeCell ref="K49:L49"/>
  </mergeCell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36865" r:id="rId4" name="Box_Home">
      <controlPr locked="0" defaultSize="0" print="0" autoFill="0" autoPict="0" macro="[0]!GoToHomeScreen_Click">
        <anchor moveWithCells="1" sizeWithCells="1">
          <from>
            <xdr:col>12</xdr:col>
            <xdr:colOff>635000</xdr:colOff>
            <xdr:row>0</xdr:row>
            <xdr:rowOff>177800</xdr:rowOff>
          </from>
          <to>
            <xdr:col>14</xdr:col>
            <xdr:colOff>863600</xdr:colOff>
            <xdr:row>3</xdr:row>
            <xdr:rowOff>25400</xdr:rowOff>
          </to>
        </anchor>
      </controlPr>
    </control>
    <control shapeId="36866" r:id="rId5" name="DD_PageNav">
      <controlPr locked="0" defaultSize="0" autoLine="0" autoPict="0" macro="[0]!DD_DD_PageNav_Change">
        <anchor moveWithCells="1">
          <from>
            <xdr:col>9</xdr:col>
            <xdr:colOff>63500</xdr:colOff>
            <xdr:row>0</xdr:row>
            <xdr:rowOff>177800</xdr:rowOff>
          </from>
          <to>
            <xdr:col>12</xdr:col>
            <xdr:colOff>342900</xdr:colOff>
            <xdr:row>3</xdr:row>
            <xdr:rowOff>25400</xdr:rowOff>
          </to>
        </anchor>
      </controlPr>
    </control>
  </controls>
</worksheet>
</file>

<file path=xl/worksheets/sheet12.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E9711-E03C-4B95-A9CD-944659ACFF58}">
  <sheetPr codeName="Sheet15">
    <tabColor rgb="FFFFFFB9"/>
  </sheetPr>
  <dimension ref="C2:T107"/>
  <sheetViews>
    <sheetView showGridLines="0" topLeftCell="A54" zoomScale="86" zoomScaleNormal="86" workbookViewId="0">
      <selection activeCell="A92" sqref="A92:XFD92"/>
    </sheetView>
  </sheetViews>
  <sheetFormatPr baseColWidth="10" defaultColWidth="8.83203125" defaultRowHeight="15" outlineLevelRow="2"/>
  <cols>
    <col min="1" max="2" width="2.6640625" customWidth="1"/>
    <col min="3" max="3" width="2.6640625"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20" t="str">
        <f>'B. CostCategories'!D15</f>
        <v>Personal income</v>
      </c>
      <c r="E2" s="20"/>
    </row>
    <row r="3" spans="3:17" ht="2" customHeight="1">
      <c r="D3" s="10"/>
      <c r="E3" s="10"/>
      <c r="F3" s="10"/>
      <c r="G3" s="10"/>
      <c r="H3" s="10"/>
    </row>
    <row r="5" spans="3:17">
      <c r="D5" t="s">
        <v>331</v>
      </c>
    </row>
    <row r="7" spans="3:17" ht="14.5" customHeight="1">
      <c r="G7" s="179" t="str">
        <f>DetailedSummary!$K$9</f>
        <v>Typical case</v>
      </c>
      <c r="H7" s="179"/>
      <c r="I7" s="179"/>
      <c r="J7" s="179"/>
      <c r="L7" s="179" t="str">
        <f>DetailedSummary!$M$9</f>
        <v>Full coverage case</v>
      </c>
      <c r="M7" s="179"/>
      <c r="N7" s="179"/>
      <c r="O7" s="179"/>
      <c r="P7" s="180" t="s">
        <v>50</v>
      </c>
      <c r="Q7" s="181"/>
    </row>
    <row r="8" spans="3:17" s="1" customFormat="1" ht="45">
      <c r="C8" s="1" t="str">
        <f>'B. CostCategories'!F15</f>
        <v>R1</v>
      </c>
      <c r="D8" s="28" t="s">
        <v>46</v>
      </c>
      <c r="E8" s="28" t="str">
        <f>INDEX('B. CostCategories'!E:E,MATCH(C8,'B. CostCategories'!F:F,0))</f>
        <v>Irreversible (deaths)</v>
      </c>
      <c r="F8" s="28" t="str">
        <f>"Unit cost ("&amp;I_CurrencySymbol &amp;")"</f>
        <v>Unit cost ()</v>
      </c>
      <c r="G8" s="28" t="s">
        <v>47</v>
      </c>
      <c r="H8" s="28" t="s">
        <v>48</v>
      </c>
      <c r="I8" s="28" t="str">
        <f>"Total cost ("&amp;I_CurrencySymbol&amp;")"</f>
        <v>Total cost ()</v>
      </c>
      <c r="J8" s="28" t="s">
        <v>44</v>
      </c>
      <c r="K8"/>
      <c r="L8" s="32" t="str">
        <f t="shared" ref="L8:O8" si="0">G8</f>
        <v>Number of people / units</v>
      </c>
      <c r="M8" s="30" t="str">
        <f t="shared" si="0"/>
        <v>Days / hours</v>
      </c>
      <c r="N8" s="30" t="str">
        <f t="shared" si="0"/>
        <v>Total cost ()</v>
      </c>
      <c r="O8" s="31" t="str">
        <f t="shared" si="0"/>
        <v>Total cost $</v>
      </c>
      <c r="P8" s="34" t="s">
        <v>53</v>
      </c>
      <c r="Q8" s="34" t="s">
        <v>54</v>
      </c>
    </row>
    <row r="9" spans="3:17" hidden="1" outlineLevel="1">
      <c r="D9" s="23">
        <v>1</v>
      </c>
      <c r="E9" s="55"/>
      <c r="F9" s="55"/>
      <c r="G9" s="55"/>
      <c r="H9" s="55"/>
      <c r="I9" s="29">
        <f>IF(H9="",$F9*G9,$F9*G9*H9)</f>
        <v>0</v>
      </c>
      <c r="J9" s="29" t="e">
        <f t="shared" ref="J9:J18" si="1">I9/I_ExchangeRate</f>
        <v>#DIV/0!</v>
      </c>
      <c r="L9" s="55"/>
      <c r="M9" s="55"/>
      <c r="N9" s="29">
        <f>IF(M9="",$F9*L9,$F9*L9*M9)</f>
        <v>0</v>
      </c>
      <c r="O9" s="29" t="e">
        <f t="shared" ref="O9:O18" si="2">N9/I_ExchangeRate</f>
        <v>#DIV/0!</v>
      </c>
      <c r="P9" s="56"/>
      <c r="Q9" s="56"/>
    </row>
    <row r="10" spans="3:17" hidden="1" outlineLevel="1">
      <c r="D10" s="23">
        <f>D9+1</f>
        <v>2</v>
      </c>
      <c r="E10" s="55"/>
      <c r="F10" s="55"/>
      <c r="G10" s="55"/>
      <c r="H10" s="55"/>
      <c r="I10" s="29">
        <f t="shared" ref="I10:I18" si="3">IF(H10="",$F10*G10,$F10*G10*H10)</f>
        <v>0</v>
      </c>
      <c r="J10" s="29" t="e">
        <f t="shared" si="1"/>
        <v>#DIV/0!</v>
      </c>
      <c r="L10" s="55"/>
      <c r="M10" s="55"/>
      <c r="N10" s="29">
        <f>IF(M10="",$F10*L10,$F10*L10*M10)</f>
        <v>0</v>
      </c>
      <c r="O10" s="29" t="e">
        <f t="shared" si="2"/>
        <v>#DIV/0!</v>
      </c>
      <c r="P10" s="56"/>
      <c r="Q10" s="56"/>
    </row>
    <row r="11" spans="3:17" hidden="1" outlineLevel="1">
      <c r="D11" s="23">
        <f t="shared" ref="D11:D18" si="4">D10+1</f>
        <v>3</v>
      </c>
      <c r="E11" s="55"/>
      <c r="F11" s="55"/>
      <c r="G11" s="55"/>
      <c r="H11" s="55"/>
      <c r="I11" s="29">
        <f t="shared" si="3"/>
        <v>0</v>
      </c>
      <c r="J11" s="29" t="e">
        <f t="shared" si="1"/>
        <v>#DIV/0!</v>
      </c>
      <c r="L11" s="55"/>
      <c r="M11" s="55"/>
      <c r="N11" s="29">
        <f>IF(M11="",$F11*L11,$F11*L11*M11)</f>
        <v>0</v>
      </c>
      <c r="O11" s="29" t="e">
        <f t="shared" si="2"/>
        <v>#DIV/0!</v>
      </c>
      <c r="P11" s="56"/>
      <c r="Q11" s="56"/>
    </row>
    <row r="12" spans="3:17" hidden="1" outlineLevel="1">
      <c r="D12" s="23">
        <f t="shared" si="4"/>
        <v>4</v>
      </c>
      <c r="E12" s="55"/>
      <c r="F12" s="55"/>
      <c r="G12" s="55"/>
      <c r="H12" s="55"/>
      <c r="I12" s="29">
        <f t="shared" si="3"/>
        <v>0</v>
      </c>
      <c r="J12" s="29" t="e">
        <f t="shared" si="1"/>
        <v>#DIV/0!</v>
      </c>
      <c r="L12" s="55"/>
      <c r="M12" s="55"/>
      <c r="N12" s="29">
        <f t="shared" ref="N12:N18" si="5">IF(M12="",$F12*L12,$F12*L12*M12)</f>
        <v>0</v>
      </c>
      <c r="O12" s="29" t="e">
        <f t="shared" si="2"/>
        <v>#DIV/0!</v>
      </c>
      <c r="P12" s="56"/>
      <c r="Q12" s="56"/>
    </row>
    <row r="13" spans="3:17" hidden="1" outlineLevel="1">
      <c r="D13" s="23">
        <f t="shared" si="4"/>
        <v>5</v>
      </c>
      <c r="E13" s="55"/>
      <c r="F13" s="55"/>
      <c r="G13" s="55"/>
      <c r="H13" s="55"/>
      <c r="I13" s="29">
        <f t="shared" si="3"/>
        <v>0</v>
      </c>
      <c r="J13" s="29" t="e">
        <f t="shared" si="1"/>
        <v>#DIV/0!</v>
      </c>
      <c r="L13" s="55"/>
      <c r="M13" s="55"/>
      <c r="N13" s="29">
        <f t="shared" si="5"/>
        <v>0</v>
      </c>
      <c r="O13" s="29" t="e">
        <f t="shared" si="2"/>
        <v>#DIV/0!</v>
      </c>
      <c r="P13" s="56"/>
      <c r="Q13" s="56"/>
    </row>
    <row r="14" spans="3:17" hidden="1" outlineLevel="1">
      <c r="D14" s="23">
        <f t="shared" si="4"/>
        <v>6</v>
      </c>
      <c r="E14" s="55"/>
      <c r="F14" s="55"/>
      <c r="G14" s="55"/>
      <c r="H14" s="55"/>
      <c r="I14" s="29">
        <f t="shared" si="3"/>
        <v>0</v>
      </c>
      <c r="J14" s="29" t="e">
        <f t="shared" si="1"/>
        <v>#DIV/0!</v>
      </c>
      <c r="L14" s="55"/>
      <c r="M14" s="55"/>
      <c r="N14" s="29">
        <f t="shared" si="5"/>
        <v>0</v>
      </c>
      <c r="O14" s="29" t="e">
        <f t="shared" si="2"/>
        <v>#DIV/0!</v>
      </c>
      <c r="P14" s="56"/>
      <c r="Q14" s="56"/>
    </row>
    <row r="15" spans="3:17" hidden="1" outlineLevel="1">
      <c r="D15" s="23">
        <f t="shared" si="4"/>
        <v>7</v>
      </c>
      <c r="E15" s="55"/>
      <c r="F15" s="55"/>
      <c r="G15" s="55"/>
      <c r="H15" s="55"/>
      <c r="I15" s="29">
        <f t="shared" si="3"/>
        <v>0</v>
      </c>
      <c r="J15" s="29" t="e">
        <f t="shared" si="1"/>
        <v>#DIV/0!</v>
      </c>
      <c r="L15" s="55"/>
      <c r="M15" s="55"/>
      <c r="N15" s="29">
        <f t="shared" si="5"/>
        <v>0</v>
      </c>
      <c r="O15" s="29" t="e">
        <f t="shared" si="2"/>
        <v>#DIV/0!</v>
      </c>
      <c r="P15" s="56"/>
      <c r="Q15" s="56"/>
    </row>
    <row r="16" spans="3:17" hidden="1" outlineLevel="1">
      <c r="D16" s="23">
        <f t="shared" si="4"/>
        <v>8</v>
      </c>
      <c r="E16" s="55"/>
      <c r="F16" s="55"/>
      <c r="G16" s="55"/>
      <c r="H16" s="55"/>
      <c r="I16" s="29">
        <f t="shared" si="3"/>
        <v>0</v>
      </c>
      <c r="J16" s="29" t="e">
        <f t="shared" si="1"/>
        <v>#DIV/0!</v>
      </c>
      <c r="L16" s="55"/>
      <c r="M16" s="55"/>
      <c r="N16" s="29">
        <f t="shared" si="5"/>
        <v>0</v>
      </c>
      <c r="O16" s="29" t="e">
        <f t="shared" si="2"/>
        <v>#DIV/0!</v>
      </c>
      <c r="P16" s="56"/>
      <c r="Q16" s="56"/>
    </row>
    <row r="17" spans="3:20" hidden="1" outlineLevel="1">
      <c r="D17" s="23">
        <f t="shared" si="4"/>
        <v>9</v>
      </c>
      <c r="E17" s="55"/>
      <c r="F17" s="55"/>
      <c r="G17" s="55"/>
      <c r="H17" s="55"/>
      <c r="I17" s="29">
        <f t="shared" si="3"/>
        <v>0</v>
      </c>
      <c r="J17" s="29" t="e">
        <f t="shared" si="1"/>
        <v>#DIV/0!</v>
      </c>
      <c r="L17" s="55"/>
      <c r="M17" s="55"/>
      <c r="N17" s="29">
        <f t="shared" si="5"/>
        <v>0</v>
      </c>
      <c r="O17" s="29" t="e">
        <f t="shared" si="2"/>
        <v>#DIV/0!</v>
      </c>
      <c r="P17" s="56"/>
      <c r="Q17" s="56"/>
    </row>
    <row r="18" spans="3:20" hidden="1" outlineLevel="1">
      <c r="D18" s="23">
        <f t="shared" si="4"/>
        <v>10</v>
      </c>
      <c r="E18" s="55"/>
      <c r="F18" s="55"/>
      <c r="G18" s="55"/>
      <c r="H18" s="55"/>
      <c r="I18" s="29">
        <f t="shared" si="3"/>
        <v>0</v>
      </c>
      <c r="J18" s="29" t="e">
        <f t="shared" si="1"/>
        <v>#DIV/0!</v>
      </c>
      <c r="L18" s="55"/>
      <c r="M18" s="55"/>
      <c r="N18" s="29">
        <f t="shared" si="5"/>
        <v>0</v>
      </c>
      <c r="O18" s="29" t="e">
        <f t="shared" si="2"/>
        <v>#DIV/0!</v>
      </c>
      <c r="P18" s="56"/>
      <c r="Q18" s="56"/>
    </row>
    <row r="19" spans="3:20" s="35" customFormat="1" collapsed="1">
      <c r="D19" s="36"/>
      <c r="E19" s="36" t="s">
        <v>45</v>
      </c>
      <c r="F19" s="37"/>
      <c r="G19" s="37"/>
      <c r="H19" s="37"/>
      <c r="I19" s="36">
        <f>SUM(I9:I18)</f>
        <v>0</v>
      </c>
      <c r="J19" s="36" t="e">
        <f>SUM(J9:J18)</f>
        <v>#DIV/0!</v>
      </c>
      <c r="K19"/>
      <c r="L19" s="37"/>
      <c r="M19" s="37"/>
      <c r="N19" s="36">
        <f>SUM(N9:N18)</f>
        <v>0</v>
      </c>
      <c r="O19" s="36" t="e">
        <f>SUM(O9:O18)</f>
        <v>#DIV/0!</v>
      </c>
      <c r="P19" s="38"/>
      <c r="Q19" s="38"/>
    </row>
    <row r="20" spans="3:20">
      <c r="T20" s="21"/>
    </row>
    <row r="21" spans="3:20">
      <c r="G21" s="179" t="str">
        <f>G7</f>
        <v>Typical case</v>
      </c>
      <c r="H21" s="179"/>
      <c r="I21" s="179"/>
      <c r="J21" s="179"/>
      <c r="L21" s="179" t="str">
        <f>L7</f>
        <v>Full coverage case</v>
      </c>
      <c r="M21" s="179"/>
      <c r="N21" s="179"/>
      <c r="O21" s="179"/>
      <c r="P21" s="180" t="s">
        <v>50</v>
      </c>
      <c r="Q21" s="181"/>
      <c r="T21" s="21"/>
    </row>
    <row r="22" spans="3:20" ht="45">
      <c r="C22" t="str">
        <f>'B. CostCategories'!F16</f>
        <v>R2</v>
      </c>
      <c r="D22" s="28" t="s">
        <v>46</v>
      </c>
      <c r="E22" s="28" t="str">
        <f>INDEX('B. CostCategories'!E:E,MATCH(C22,'B. CostCategories'!F:F,0))</f>
        <v xml:space="preserve">Reversible - Employment Income loss </v>
      </c>
      <c r="F22" s="28" t="str">
        <f>"Unit cost ("&amp;I_CurrencySymbol &amp;")"</f>
        <v>Unit cost ()</v>
      </c>
      <c r="G22" s="28" t="s">
        <v>47</v>
      </c>
      <c r="H22" s="28" t="s">
        <v>48</v>
      </c>
      <c r="I22" s="28" t="str">
        <f>"Total cost ("&amp;I_CurrencySymbol&amp;")"</f>
        <v>Total cost ()</v>
      </c>
      <c r="J22" s="28" t="s">
        <v>44</v>
      </c>
      <c r="L22" s="32" t="str">
        <f t="shared" ref="L22:O22" si="6">G22</f>
        <v>Number of people / units</v>
      </c>
      <c r="M22" s="30" t="str">
        <f t="shared" si="6"/>
        <v>Days / hours</v>
      </c>
      <c r="N22" s="30" t="str">
        <f t="shared" si="6"/>
        <v>Total cost ()</v>
      </c>
      <c r="O22" s="31" t="str">
        <f t="shared" si="6"/>
        <v>Total cost $</v>
      </c>
      <c r="P22" s="34" t="s">
        <v>51</v>
      </c>
      <c r="Q22" s="34" t="s">
        <v>52</v>
      </c>
      <c r="T22" s="21"/>
    </row>
    <row r="23" spans="3:20" hidden="1" outlineLevel="1">
      <c r="D23" s="23">
        <v>1</v>
      </c>
      <c r="E23" s="55"/>
      <c r="F23" s="55"/>
      <c r="G23" s="55"/>
      <c r="H23" s="55"/>
      <c r="I23" s="29">
        <f>IF(H23="",$F23*G23,$F23*G23*H23)</f>
        <v>0</v>
      </c>
      <c r="J23" s="29" t="e">
        <f t="shared" ref="J23:J32" si="7">I23/I_ExchangeRate</f>
        <v>#DIV/0!</v>
      </c>
      <c r="L23" s="55"/>
      <c r="M23" s="55"/>
      <c r="N23" s="29">
        <f t="shared" ref="N23:N32" si="8">IF(M23="",$F23*L23,$F23*L23*M23)</f>
        <v>0</v>
      </c>
      <c r="O23" s="29" t="e">
        <f t="shared" ref="O23:O32" si="9">N23/I_ExchangeRate</f>
        <v>#DIV/0!</v>
      </c>
      <c r="P23" s="56"/>
      <c r="Q23" s="56"/>
      <c r="T23" s="21"/>
    </row>
    <row r="24" spans="3:20" hidden="1" outlineLevel="1">
      <c r="D24" s="23">
        <f>D23+1</f>
        <v>2</v>
      </c>
      <c r="E24" s="55"/>
      <c r="F24" s="55"/>
      <c r="G24" s="55"/>
      <c r="H24" s="55"/>
      <c r="I24" s="29">
        <f t="shared" ref="I24:I32" si="10">IF(H24="",$F24*G24,$F24*G24*H24)</f>
        <v>0</v>
      </c>
      <c r="J24" s="29" t="e">
        <f t="shared" si="7"/>
        <v>#DIV/0!</v>
      </c>
      <c r="L24" s="55"/>
      <c r="M24" s="55"/>
      <c r="N24" s="29">
        <f t="shared" si="8"/>
        <v>0</v>
      </c>
      <c r="O24" s="29" t="e">
        <f t="shared" si="9"/>
        <v>#DIV/0!</v>
      </c>
      <c r="P24" s="56"/>
      <c r="Q24" s="56"/>
      <c r="T24" s="21"/>
    </row>
    <row r="25" spans="3:20" hidden="1" outlineLevel="1">
      <c r="D25" s="23">
        <f t="shared" ref="D25:D32" si="11">D24+1</f>
        <v>3</v>
      </c>
      <c r="E25" s="55"/>
      <c r="F25" s="55"/>
      <c r="G25" s="55"/>
      <c r="H25" s="55"/>
      <c r="I25" s="29">
        <f t="shared" si="10"/>
        <v>0</v>
      </c>
      <c r="J25" s="29" t="e">
        <f t="shared" si="7"/>
        <v>#DIV/0!</v>
      </c>
      <c r="L25" s="55"/>
      <c r="M25" s="55"/>
      <c r="N25" s="29">
        <f t="shared" si="8"/>
        <v>0</v>
      </c>
      <c r="O25" s="29" t="e">
        <f t="shared" si="9"/>
        <v>#DIV/0!</v>
      </c>
      <c r="P25" s="56"/>
      <c r="Q25" s="56"/>
      <c r="T25" s="21"/>
    </row>
    <row r="26" spans="3:20" hidden="1" outlineLevel="1">
      <c r="D26" s="23">
        <f t="shared" si="11"/>
        <v>4</v>
      </c>
      <c r="E26" s="55"/>
      <c r="F26" s="55"/>
      <c r="G26" s="55"/>
      <c r="H26" s="55"/>
      <c r="I26" s="29">
        <f t="shared" si="10"/>
        <v>0</v>
      </c>
      <c r="J26" s="29" t="e">
        <f t="shared" si="7"/>
        <v>#DIV/0!</v>
      </c>
      <c r="L26" s="55"/>
      <c r="M26" s="55"/>
      <c r="N26" s="29">
        <f t="shared" si="8"/>
        <v>0</v>
      </c>
      <c r="O26" s="29" t="e">
        <f t="shared" si="9"/>
        <v>#DIV/0!</v>
      </c>
      <c r="P26" s="56"/>
      <c r="Q26" s="56"/>
      <c r="T26" s="21"/>
    </row>
    <row r="27" spans="3:20" hidden="1" outlineLevel="1">
      <c r="D27" s="23">
        <f t="shared" si="11"/>
        <v>5</v>
      </c>
      <c r="E27" s="55"/>
      <c r="F27" s="55"/>
      <c r="G27" s="55"/>
      <c r="H27" s="55"/>
      <c r="I27" s="29">
        <f t="shared" si="10"/>
        <v>0</v>
      </c>
      <c r="J27" s="29" t="e">
        <f t="shared" si="7"/>
        <v>#DIV/0!</v>
      </c>
      <c r="L27" s="55"/>
      <c r="M27" s="55"/>
      <c r="N27" s="29">
        <f t="shared" si="8"/>
        <v>0</v>
      </c>
      <c r="O27" s="29" t="e">
        <f t="shared" si="9"/>
        <v>#DIV/0!</v>
      </c>
      <c r="P27" s="56"/>
      <c r="Q27" s="56"/>
      <c r="T27" s="21"/>
    </row>
    <row r="28" spans="3:20" hidden="1" outlineLevel="1">
      <c r="D28" s="23">
        <f t="shared" si="11"/>
        <v>6</v>
      </c>
      <c r="E28" s="55"/>
      <c r="F28" s="55"/>
      <c r="G28" s="55"/>
      <c r="H28" s="55"/>
      <c r="I28" s="29">
        <f t="shared" si="10"/>
        <v>0</v>
      </c>
      <c r="J28" s="29" t="e">
        <f t="shared" si="7"/>
        <v>#DIV/0!</v>
      </c>
      <c r="L28" s="55"/>
      <c r="M28" s="55"/>
      <c r="N28" s="29">
        <f t="shared" si="8"/>
        <v>0</v>
      </c>
      <c r="O28" s="29" t="e">
        <f t="shared" si="9"/>
        <v>#DIV/0!</v>
      </c>
      <c r="P28" s="56"/>
      <c r="Q28" s="56"/>
      <c r="T28" s="21"/>
    </row>
    <row r="29" spans="3:20" hidden="1" outlineLevel="1">
      <c r="D29" s="23">
        <f t="shared" si="11"/>
        <v>7</v>
      </c>
      <c r="E29" s="55"/>
      <c r="F29" s="55"/>
      <c r="G29" s="55"/>
      <c r="H29" s="55"/>
      <c r="I29" s="29">
        <f t="shared" si="10"/>
        <v>0</v>
      </c>
      <c r="J29" s="29" t="e">
        <f t="shared" si="7"/>
        <v>#DIV/0!</v>
      </c>
      <c r="L29" s="55"/>
      <c r="M29" s="55"/>
      <c r="N29" s="29">
        <f t="shared" si="8"/>
        <v>0</v>
      </c>
      <c r="O29" s="29" t="e">
        <f t="shared" si="9"/>
        <v>#DIV/0!</v>
      </c>
      <c r="P29" s="56"/>
      <c r="Q29" s="56"/>
      <c r="T29" s="21"/>
    </row>
    <row r="30" spans="3:20" hidden="1" outlineLevel="1">
      <c r="D30" s="23">
        <f t="shared" si="11"/>
        <v>8</v>
      </c>
      <c r="E30" s="55"/>
      <c r="F30" s="55"/>
      <c r="G30" s="55"/>
      <c r="H30" s="55"/>
      <c r="I30" s="29">
        <f t="shared" si="10"/>
        <v>0</v>
      </c>
      <c r="J30" s="29" t="e">
        <f t="shared" si="7"/>
        <v>#DIV/0!</v>
      </c>
      <c r="L30" s="55"/>
      <c r="M30" s="55"/>
      <c r="N30" s="29">
        <f t="shared" si="8"/>
        <v>0</v>
      </c>
      <c r="O30" s="29" t="e">
        <f t="shared" si="9"/>
        <v>#DIV/0!</v>
      </c>
      <c r="P30" s="56"/>
      <c r="Q30" s="56"/>
      <c r="T30" s="21"/>
    </row>
    <row r="31" spans="3:20" hidden="1" outlineLevel="1">
      <c r="D31" s="23">
        <f t="shared" si="11"/>
        <v>9</v>
      </c>
      <c r="E31" s="55"/>
      <c r="F31" s="55"/>
      <c r="G31" s="55"/>
      <c r="H31" s="55"/>
      <c r="I31" s="29">
        <f t="shared" si="10"/>
        <v>0</v>
      </c>
      <c r="J31" s="29" t="e">
        <f t="shared" si="7"/>
        <v>#DIV/0!</v>
      </c>
      <c r="L31" s="55"/>
      <c r="M31" s="55"/>
      <c r="N31" s="29">
        <f t="shared" si="8"/>
        <v>0</v>
      </c>
      <c r="O31" s="29" t="e">
        <f t="shared" si="9"/>
        <v>#DIV/0!</v>
      </c>
      <c r="P31" s="56"/>
      <c r="Q31" s="56"/>
      <c r="T31" s="21"/>
    </row>
    <row r="32" spans="3:20" hidden="1" outlineLevel="1">
      <c r="D32" s="23">
        <f t="shared" si="11"/>
        <v>10</v>
      </c>
      <c r="E32" s="55"/>
      <c r="F32" s="55"/>
      <c r="G32" s="55"/>
      <c r="H32" s="55"/>
      <c r="I32" s="29">
        <f t="shared" si="10"/>
        <v>0</v>
      </c>
      <c r="J32" s="29" t="e">
        <f t="shared" si="7"/>
        <v>#DIV/0!</v>
      </c>
      <c r="L32" s="55"/>
      <c r="M32" s="55"/>
      <c r="N32" s="29">
        <f t="shared" si="8"/>
        <v>0</v>
      </c>
      <c r="O32" s="29" t="e">
        <f t="shared" si="9"/>
        <v>#DIV/0!</v>
      </c>
      <c r="P32" s="56"/>
      <c r="Q32" s="56"/>
      <c r="T32" s="21"/>
    </row>
    <row r="33" spans="3:20" s="35" customFormat="1" collapsed="1">
      <c r="D33" s="36"/>
      <c r="E33" s="36" t="s">
        <v>45</v>
      </c>
      <c r="F33" s="37"/>
      <c r="G33" s="37"/>
      <c r="H33" s="37"/>
      <c r="I33" s="36">
        <f>SUM(I23:I32)</f>
        <v>0</v>
      </c>
      <c r="J33" s="36" t="e">
        <f>SUM(J23:J32)</f>
        <v>#DIV/0!</v>
      </c>
      <c r="K33"/>
      <c r="L33" s="37"/>
      <c r="M33" s="37"/>
      <c r="N33" s="36">
        <f>SUM(N23:N32)</f>
        <v>0</v>
      </c>
      <c r="O33" s="36" t="e">
        <f>SUM(O23:O32)</f>
        <v>#DIV/0!</v>
      </c>
      <c r="P33" s="38"/>
      <c r="Q33" s="38"/>
    </row>
    <row r="34" spans="3:20">
      <c r="T34" s="21"/>
    </row>
    <row r="35" spans="3:20" ht="14.5" customHeight="1">
      <c r="G35" s="179" t="str">
        <f>G21</f>
        <v>Typical case</v>
      </c>
      <c r="H35" s="179"/>
      <c r="I35" s="179"/>
      <c r="J35" s="179"/>
      <c r="L35" s="179" t="str">
        <f>L21</f>
        <v>Full coverage case</v>
      </c>
      <c r="M35" s="179"/>
      <c r="N35" s="179"/>
      <c r="O35" s="179"/>
      <c r="P35" s="180" t="s">
        <v>50</v>
      </c>
      <c r="Q35" s="181"/>
      <c r="T35" s="21"/>
    </row>
    <row r="36" spans="3:20" ht="45">
      <c r="C36" t="str">
        <f>'B. CostCategories'!F17</f>
        <v>R3</v>
      </c>
      <c r="D36" s="28" t="s">
        <v>46</v>
      </c>
      <c r="E36" s="28" t="str">
        <f>INDEX('B. CostCategories'!E:E,MATCH(C36,'B. CostCategories'!F:F,0))</f>
        <v>Reversible - Missing value of lost household work</v>
      </c>
      <c r="F36" s="28" t="str">
        <f>"Unit cost ("&amp;I_CurrencySymbol &amp;")"</f>
        <v>Unit cost ()</v>
      </c>
      <c r="G36" s="28" t="s">
        <v>47</v>
      </c>
      <c r="H36" s="28" t="s">
        <v>48</v>
      </c>
      <c r="I36" s="28" t="str">
        <f>"Total cost ("&amp;I_CurrencySymbol&amp;")"</f>
        <v>Total cost ()</v>
      </c>
      <c r="J36" s="28" t="s">
        <v>44</v>
      </c>
      <c r="L36" s="32" t="str">
        <f t="shared" ref="L36:O36" si="12">G36</f>
        <v>Number of people / units</v>
      </c>
      <c r="M36" s="30" t="str">
        <f t="shared" si="12"/>
        <v>Days / hours</v>
      </c>
      <c r="N36" s="30" t="str">
        <f t="shared" si="12"/>
        <v>Total cost ()</v>
      </c>
      <c r="O36" s="31" t="str">
        <f t="shared" si="12"/>
        <v>Total cost $</v>
      </c>
      <c r="P36" s="34" t="s">
        <v>51</v>
      </c>
      <c r="Q36" s="34" t="s">
        <v>52</v>
      </c>
      <c r="T36" s="21"/>
    </row>
    <row r="37" spans="3:20" outlineLevel="1">
      <c r="D37" s="23">
        <v>1</v>
      </c>
      <c r="E37" s="55"/>
      <c r="F37" s="55"/>
      <c r="G37" s="55"/>
      <c r="H37" s="55"/>
      <c r="I37" s="29">
        <f>IF(H37="",$F37*G37,$F37*G37*H37)</f>
        <v>0</v>
      </c>
      <c r="J37" s="29" t="e">
        <f t="shared" ref="J37:J46" si="13">I37/I_ExchangeRate</f>
        <v>#DIV/0!</v>
      </c>
      <c r="L37" s="55"/>
      <c r="M37" s="55"/>
      <c r="N37" s="29">
        <f t="shared" ref="N37:N46" si="14">IF(M37="",$F37*L37,$F37*L37*M37)</f>
        <v>0</v>
      </c>
      <c r="O37" s="29" t="e">
        <f t="shared" ref="O37:O46" si="15">N37/I_ExchangeRate</f>
        <v>#DIV/0!</v>
      </c>
      <c r="P37" s="56"/>
      <c r="Q37" s="56"/>
      <c r="T37" s="21"/>
    </row>
    <row r="38" spans="3:20" outlineLevel="1">
      <c r="D38" s="23">
        <f>D37+1</f>
        <v>2</v>
      </c>
      <c r="E38" s="55"/>
      <c r="F38" s="55"/>
      <c r="G38" s="55"/>
      <c r="H38" s="55"/>
      <c r="I38" s="29">
        <f t="shared" ref="I38:I46" si="16">IF(H38="",$F38*G38,$F38*G38*H38)</f>
        <v>0</v>
      </c>
      <c r="J38" s="29" t="e">
        <f t="shared" si="13"/>
        <v>#DIV/0!</v>
      </c>
      <c r="L38" s="55"/>
      <c r="M38" s="55"/>
      <c r="N38" s="29">
        <f t="shared" si="14"/>
        <v>0</v>
      </c>
      <c r="O38" s="29" t="e">
        <f t="shared" si="15"/>
        <v>#DIV/0!</v>
      </c>
      <c r="P38" s="56"/>
      <c r="Q38" s="56"/>
      <c r="T38" s="21"/>
    </row>
    <row r="39" spans="3:20" outlineLevel="1">
      <c r="D39" s="23">
        <f t="shared" ref="D39:D46" si="17">D38+1</f>
        <v>3</v>
      </c>
      <c r="E39" s="55"/>
      <c r="F39" s="55"/>
      <c r="G39" s="55"/>
      <c r="H39" s="55"/>
      <c r="I39" s="29">
        <f t="shared" si="16"/>
        <v>0</v>
      </c>
      <c r="J39" s="29" t="e">
        <f t="shared" si="13"/>
        <v>#DIV/0!</v>
      </c>
      <c r="L39" s="55"/>
      <c r="M39" s="55"/>
      <c r="N39" s="29">
        <f t="shared" si="14"/>
        <v>0</v>
      </c>
      <c r="O39" s="29" t="e">
        <f t="shared" si="15"/>
        <v>#DIV/0!</v>
      </c>
      <c r="P39" s="56"/>
      <c r="Q39" s="56"/>
      <c r="T39" s="21"/>
    </row>
    <row r="40" spans="3:20" outlineLevel="1">
      <c r="D40" s="23">
        <f t="shared" si="17"/>
        <v>4</v>
      </c>
      <c r="E40" s="55"/>
      <c r="F40" s="55"/>
      <c r="G40" s="55"/>
      <c r="H40" s="55"/>
      <c r="I40" s="29">
        <f t="shared" si="16"/>
        <v>0</v>
      </c>
      <c r="J40" s="29" t="e">
        <f t="shared" si="13"/>
        <v>#DIV/0!</v>
      </c>
      <c r="L40" s="55"/>
      <c r="M40" s="55"/>
      <c r="N40" s="29">
        <f t="shared" si="14"/>
        <v>0</v>
      </c>
      <c r="O40" s="29" t="e">
        <f t="shared" si="15"/>
        <v>#DIV/0!</v>
      </c>
      <c r="P40" s="56"/>
      <c r="Q40" s="56"/>
      <c r="T40" s="21"/>
    </row>
    <row r="41" spans="3:20" outlineLevel="1">
      <c r="D41" s="23">
        <f t="shared" si="17"/>
        <v>5</v>
      </c>
      <c r="E41" s="55"/>
      <c r="F41" s="55"/>
      <c r="G41" s="55"/>
      <c r="H41" s="55"/>
      <c r="I41" s="29">
        <f t="shared" si="16"/>
        <v>0</v>
      </c>
      <c r="J41" s="29" t="e">
        <f t="shared" si="13"/>
        <v>#DIV/0!</v>
      </c>
      <c r="L41" s="55"/>
      <c r="M41" s="55"/>
      <c r="N41" s="29">
        <f t="shared" si="14"/>
        <v>0</v>
      </c>
      <c r="O41" s="29" t="e">
        <f t="shared" si="15"/>
        <v>#DIV/0!</v>
      </c>
      <c r="P41" s="56"/>
      <c r="Q41" s="56"/>
      <c r="T41" s="21"/>
    </row>
    <row r="42" spans="3:20" outlineLevel="1">
      <c r="D42" s="23">
        <f t="shared" si="17"/>
        <v>6</v>
      </c>
      <c r="E42" s="55"/>
      <c r="F42" s="55"/>
      <c r="G42" s="55"/>
      <c r="H42" s="55"/>
      <c r="I42" s="29">
        <f t="shared" si="16"/>
        <v>0</v>
      </c>
      <c r="J42" s="29" t="e">
        <f t="shared" si="13"/>
        <v>#DIV/0!</v>
      </c>
      <c r="L42" s="55"/>
      <c r="M42" s="55"/>
      <c r="N42" s="29">
        <f t="shared" si="14"/>
        <v>0</v>
      </c>
      <c r="O42" s="29" t="e">
        <f t="shared" si="15"/>
        <v>#DIV/0!</v>
      </c>
      <c r="P42" s="56"/>
      <c r="Q42" s="56"/>
      <c r="T42" s="21"/>
    </row>
    <row r="43" spans="3:20" outlineLevel="1">
      <c r="D43" s="23">
        <f t="shared" si="17"/>
        <v>7</v>
      </c>
      <c r="E43" s="55"/>
      <c r="F43" s="55"/>
      <c r="G43" s="55"/>
      <c r="H43" s="55"/>
      <c r="I43" s="29">
        <f t="shared" si="16"/>
        <v>0</v>
      </c>
      <c r="J43" s="29" t="e">
        <f t="shared" si="13"/>
        <v>#DIV/0!</v>
      </c>
      <c r="L43" s="55"/>
      <c r="M43" s="55"/>
      <c r="N43" s="29">
        <f t="shared" si="14"/>
        <v>0</v>
      </c>
      <c r="O43" s="29" t="e">
        <f t="shared" si="15"/>
        <v>#DIV/0!</v>
      </c>
      <c r="P43" s="56"/>
      <c r="Q43" s="56"/>
      <c r="T43" s="21"/>
    </row>
    <row r="44" spans="3:20" outlineLevel="1">
      <c r="D44" s="23">
        <f t="shared" si="17"/>
        <v>8</v>
      </c>
      <c r="E44" s="55"/>
      <c r="F44" s="55"/>
      <c r="G44" s="55"/>
      <c r="H44" s="55"/>
      <c r="I44" s="29">
        <f t="shared" si="16"/>
        <v>0</v>
      </c>
      <c r="J44" s="29" t="e">
        <f t="shared" si="13"/>
        <v>#DIV/0!</v>
      </c>
      <c r="L44" s="55"/>
      <c r="M44" s="55"/>
      <c r="N44" s="29">
        <f t="shared" si="14"/>
        <v>0</v>
      </c>
      <c r="O44" s="29" t="e">
        <f t="shared" si="15"/>
        <v>#DIV/0!</v>
      </c>
      <c r="P44" s="56"/>
      <c r="Q44" s="56"/>
      <c r="T44" s="21"/>
    </row>
    <row r="45" spans="3:20" outlineLevel="1">
      <c r="D45" s="23">
        <f t="shared" si="17"/>
        <v>9</v>
      </c>
      <c r="E45" s="55"/>
      <c r="F45" s="55"/>
      <c r="G45" s="55"/>
      <c r="H45" s="55"/>
      <c r="I45" s="29">
        <f t="shared" si="16"/>
        <v>0</v>
      </c>
      <c r="J45" s="29" t="e">
        <f t="shared" si="13"/>
        <v>#DIV/0!</v>
      </c>
      <c r="L45" s="55"/>
      <c r="M45" s="55"/>
      <c r="N45" s="29">
        <f t="shared" si="14"/>
        <v>0</v>
      </c>
      <c r="O45" s="29" t="e">
        <f t="shared" si="15"/>
        <v>#DIV/0!</v>
      </c>
      <c r="P45" s="56"/>
      <c r="Q45" s="56"/>
      <c r="T45" s="21"/>
    </row>
    <row r="46" spans="3:20" outlineLevel="1">
      <c r="D46" s="23">
        <f t="shared" si="17"/>
        <v>10</v>
      </c>
      <c r="E46" s="55"/>
      <c r="F46" s="55"/>
      <c r="G46" s="55"/>
      <c r="H46" s="55"/>
      <c r="I46" s="29">
        <f t="shared" si="16"/>
        <v>0</v>
      </c>
      <c r="J46" s="29" t="e">
        <f t="shared" si="13"/>
        <v>#DIV/0!</v>
      </c>
      <c r="L46" s="55"/>
      <c r="M46" s="55"/>
      <c r="N46" s="29">
        <f t="shared" si="14"/>
        <v>0</v>
      </c>
      <c r="O46" s="29" t="e">
        <f t="shared" si="15"/>
        <v>#DIV/0!</v>
      </c>
      <c r="P46" s="56"/>
      <c r="Q46" s="56"/>
      <c r="T46" s="21"/>
    </row>
    <row r="47" spans="3:20" s="35" customFormat="1">
      <c r="D47" s="36"/>
      <c r="E47" s="36" t="s">
        <v>45</v>
      </c>
      <c r="F47" s="37"/>
      <c r="G47" s="37"/>
      <c r="H47" s="37"/>
      <c r="I47" s="36">
        <f>SUM(I37:I46)</f>
        <v>0</v>
      </c>
      <c r="J47" s="36" t="e">
        <f>SUM(J37:J46)</f>
        <v>#DIV/0!</v>
      </c>
      <c r="K47"/>
      <c r="L47" s="37"/>
      <c r="M47" s="37"/>
      <c r="N47" s="36">
        <f>SUM(N37:N46)</f>
        <v>0</v>
      </c>
      <c r="O47" s="36" t="e">
        <f>SUM(O37:O46)</f>
        <v>#DIV/0!</v>
      </c>
      <c r="P47" s="38"/>
      <c r="Q47" s="38"/>
    </row>
    <row r="48" spans="3:20">
      <c r="T48" s="21"/>
    </row>
    <row r="49" spans="3:20" ht="14.5" customHeight="1">
      <c r="G49" s="179" t="str">
        <f>G35</f>
        <v>Typical case</v>
      </c>
      <c r="H49" s="179"/>
      <c r="I49" s="179"/>
      <c r="J49" s="179"/>
      <c r="L49" s="179" t="str">
        <f>L35</f>
        <v>Full coverage case</v>
      </c>
      <c r="M49" s="179"/>
      <c r="N49" s="179"/>
      <c r="O49" s="179"/>
      <c r="P49" s="180" t="s">
        <v>50</v>
      </c>
      <c r="Q49" s="181"/>
      <c r="T49" s="21"/>
    </row>
    <row r="50" spans="3:20" ht="45">
      <c r="C50" t="str">
        <f>'B. CostCategories'!F18</f>
        <v>R4</v>
      </c>
      <c r="D50" s="28" t="s">
        <v>46</v>
      </c>
      <c r="E50" s="28">
        <f>INDEX('B. CostCategories'!E:E,MATCH(C50,'B. CostCategories'!F:F,0))</f>
        <v>0</v>
      </c>
      <c r="F50" s="28" t="str">
        <f>"Unit cost ("&amp;I_CurrencySymbol &amp;")"</f>
        <v>Unit cost ()</v>
      </c>
      <c r="G50" s="28" t="s">
        <v>47</v>
      </c>
      <c r="H50" s="28" t="s">
        <v>48</v>
      </c>
      <c r="I50" s="28" t="str">
        <f>"Total cost ("&amp;I_CurrencySymbol&amp;")"</f>
        <v>Total cost ()</v>
      </c>
      <c r="J50" s="28" t="s">
        <v>44</v>
      </c>
      <c r="L50" s="32" t="str">
        <f t="shared" ref="L50:O50" si="18">G50</f>
        <v>Number of people / units</v>
      </c>
      <c r="M50" s="30" t="str">
        <f t="shared" si="18"/>
        <v>Days / hours</v>
      </c>
      <c r="N50" s="30" t="str">
        <f t="shared" si="18"/>
        <v>Total cost ()</v>
      </c>
      <c r="O50" s="31" t="str">
        <f t="shared" si="18"/>
        <v>Total cost $</v>
      </c>
      <c r="P50" s="34" t="s">
        <v>51</v>
      </c>
      <c r="Q50" s="34" t="s">
        <v>52</v>
      </c>
      <c r="T50" s="21"/>
    </row>
    <row r="51" spans="3:20" outlineLevel="2">
      <c r="D51" s="23">
        <v>1</v>
      </c>
      <c r="E51" s="55"/>
      <c r="F51" s="55"/>
      <c r="G51" s="55"/>
      <c r="H51" s="55"/>
      <c r="I51" s="29">
        <f>IF(H51="",$F51*G51,$F51*G51*H51)</f>
        <v>0</v>
      </c>
      <c r="J51" s="29" t="e">
        <f t="shared" ref="J51:J60" si="19">I51/I_ExchangeRate</f>
        <v>#DIV/0!</v>
      </c>
      <c r="L51" s="55"/>
      <c r="M51" s="55"/>
      <c r="N51" s="29">
        <f t="shared" ref="N51:N60" si="20">IF(M51="",$F51*L51,$F51*L51*M51)</f>
        <v>0</v>
      </c>
      <c r="O51" s="29" t="e">
        <f t="shared" ref="O51:O60" si="21">N51/I_ExchangeRate</f>
        <v>#DIV/0!</v>
      </c>
      <c r="P51" s="56"/>
      <c r="Q51" s="56"/>
      <c r="T51" s="21"/>
    </row>
    <row r="52" spans="3:20" outlineLevel="2">
      <c r="D52" s="23">
        <f>D51+1</f>
        <v>2</v>
      </c>
      <c r="E52" s="55"/>
      <c r="F52" s="55"/>
      <c r="G52" s="55"/>
      <c r="H52" s="55"/>
      <c r="I52" s="29">
        <f t="shared" ref="I52:I60" si="22">IF(H52="",$F52*G52,$F52*G52*H52)</f>
        <v>0</v>
      </c>
      <c r="J52" s="29" t="e">
        <f t="shared" si="19"/>
        <v>#DIV/0!</v>
      </c>
      <c r="L52" s="55"/>
      <c r="M52" s="55"/>
      <c r="N52" s="29">
        <f t="shared" si="20"/>
        <v>0</v>
      </c>
      <c r="O52" s="29" t="e">
        <f t="shared" si="21"/>
        <v>#DIV/0!</v>
      </c>
      <c r="P52" s="56"/>
      <c r="Q52" s="56"/>
      <c r="T52" s="21"/>
    </row>
    <row r="53" spans="3:20" outlineLevel="2">
      <c r="D53" s="23">
        <f t="shared" ref="D53:D60" si="23">D52+1</f>
        <v>3</v>
      </c>
      <c r="E53" s="55"/>
      <c r="F53" s="55"/>
      <c r="G53" s="55"/>
      <c r="H53" s="55"/>
      <c r="I53" s="29">
        <f t="shared" si="22"/>
        <v>0</v>
      </c>
      <c r="J53" s="29" t="e">
        <f t="shared" si="19"/>
        <v>#DIV/0!</v>
      </c>
      <c r="L53" s="55"/>
      <c r="M53" s="55"/>
      <c r="N53" s="29">
        <f t="shared" si="20"/>
        <v>0</v>
      </c>
      <c r="O53" s="29" t="e">
        <f t="shared" si="21"/>
        <v>#DIV/0!</v>
      </c>
      <c r="P53" s="56"/>
      <c r="Q53" s="56"/>
      <c r="T53" s="21"/>
    </row>
    <row r="54" spans="3:20" outlineLevel="2">
      <c r="D54" s="23">
        <f t="shared" si="23"/>
        <v>4</v>
      </c>
      <c r="E54" s="55"/>
      <c r="F54" s="55"/>
      <c r="G54" s="55"/>
      <c r="H54" s="55"/>
      <c r="I54" s="29">
        <f t="shared" si="22"/>
        <v>0</v>
      </c>
      <c r="J54" s="29" t="e">
        <f t="shared" si="19"/>
        <v>#DIV/0!</v>
      </c>
      <c r="L54" s="55"/>
      <c r="M54" s="55"/>
      <c r="N54" s="29">
        <f t="shared" si="20"/>
        <v>0</v>
      </c>
      <c r="O54" s="29" t="e">
        <f t="shared" si="21"/>
        <v>#DIV/0!</v>
      </c>
      <c r="P54" s="56"/>
      <c r="Q54" s="56"/>
      <c r="T54" s="21"/>
    </row>
    <row r="55" spans="3:20" outlineLevel="2">
      <c r="D55" s="23">
        <f t="shared" si="23"/>
        <v>5</v>
      </c>
      <c r="E55" s="55"/>
      <c r="F55" s="55"/>
      <c r="G55" s="55"/>
      <c r="H55" s="55"/>
      <c r="I55" s="29">
        <f t="shared" si="22"/>
        <v>0</v>
      </c>
      <c r="J55" s="29" t="e">
        <f t="shared" si="19"/>
        <v>#DIV/0!</v>
      </c>
      <c r="L55" s="55"/>
      <c r="M55" s="55"/>
      <c r="N55" s="29">
        <f t="shared" si="20"/>
        <v>0</v>
      </c>
      <c r="O55" s="29" t="e">
        <f t="shared" si="21"/>
        <v>#DIV/0!</v>
      </c>
      <c r="P55" s="56"/>
      <c r="Q55" s="56"/>
      <c r="T55" s="21"/>
    </row>
    <row r="56" spans="3:20" outlineLevel="2">
      <c r="D56" s="23">
        <f t="shared" si="23"/>
        <v>6</v>
      </c>
      <c r="E56" s="55"/>
      <c r="F56" s="55"/>
      <c r="G56" s="55"/>
      <c r="H56" s="55"/>
      <c r="I56" s="29">
        <f t="shared" si="22"/>
        <v>0</v>
      </c>
      <c r="J56" s="29" t="e">
        <f t="shared" si="19"/>
        <v>#DIV/0!</v>
      </c>
      <c r="L56" s="55"/>
      <c r="M56" s="55"/>
      <c r="N56" s="29">
        <f t="shared" si="20"/>
        <v>0</v>
      </c>
      <c r="O56" s="29" t="e">
        <f t="shared" si="21"/>
        <v>#DIV/0!</v>
      </c>
      <c r="P56" s="56"/>
      <c r="Q56" s="56"/>
      <c r="T56" s="21"/>
    </row>
    <row r="57" spans="3:20" outlineLevel="2">
      <c r="D57" s="23">
        <f t="shared" si="23"/>
        <v>7</v>
      </c>
      <c r="E57" s="55"/>
      <c r="F57" s="55"/>
      <c r="G57" s="55"/>
      <c r="H57" s="55"/>
      <c r="I57" s="29">
        <f t="shared" si="22"/>
        <v>0</v>
      </c>
      <c r="J57" s="29" t="e">
        <f t="shared" si="19"/>
        <v>#DIV/0!</v>
      </c>
      <c r="L57" s="55"/>
      <c r="M57" s="55"/>
      <c r="N57" s="29">
        <f t="shared" si="20"/>
        <v>0</v>
      </c>
      <c r="O57" s="29" t="e">
        <f t="shared" si="21"/>
        <v>#DIV/0!</v>
      </c>
      <c r="P57" s="56"/>
      <c r="Q57" s="56"/>
      <c r="T57" s="21"/>
    </row>
    <row r="58" spans="3:20" outlineLevel="2">
      <c r="D58" s="23">
        <f t="shared" si="23"/>
        <v>8</v>
      </c>
      <c r="E58" s="55"/>
      <c r="F58" s="55"/>
      <c r="G58" s="55"/>
      <c r="H58" s="55"/>
      <c r="I58" s="29">
        <f t="shared" si="22"/>
        <v>0</v>
      </c>
      <c r="J58" s="29" t="e">
        <f t="shared" si="19"/>
        <v>#DIV/0!</v>
      </c>
      <c r="L58" s="55"/>
      <c r="M58" s="55"/>
      <c r="N58" s="29">
        <f t="shared" si="20"/>
        <v>0</v>
      </c>
      <c r="O58" s="29" t="e">
        <f t="shared" si="21"/>
        <v>#DIV/0!</v>
      </c>
      <c r="P58" s="56"/>
      <c r="Q58" s="56"/>
      <c r="T58" s="21"/>
    </row>
    <row r="59" spans="3:20" outlineLevel="2">
      <c r="D59" s="23">
        <f t="shared" si="23"/>
        <v>9</v>
      </c>
      <c r="E59" s="55"/>
      <c r="F59" s="55"/>
      <c r="G59" s="55"/>
      <c r="H59" s="55"/>
      <c r="I59" s="29">
        <f t="shared" si="22"/>
        <v>0</v>
      </c>
      <c r="J59" s="29" t="e">
        <f t="shared" si="19"/>
        <v>#DIV/0!</v>
      </c>
      <c r="L59" s="55"/>
      <c r="M59" s="55"/>
      <c r="N59" s="29">
        <f t="shared" si="20"/>
        <v>0</v>
      </c>
      <c r="O59" s="29" t="e">
        <f t="shared" si="21"/>
        <v>#DIV/0!</v>
      </c>
      <c r="P59" s="56"/>
      <c r="Q59" s="56"/>
      <c r="T59" s="21"/>
    </row>
    <row r="60" spans="3:20" outlineLevel="2">
      <c r="D60" s="23">
        <f t="shared" si="23"/>
        <v>10</v>
      </c>
      <c r="E60" s="55"/>
      <c r="F60" s="55"/>
      <c r="G60" s="55"/>
      <c r="H60" s="55"/>
      <c r="I60" s="29">
        <f t="shared" si="22"/>
        <v>0</v>
      </c>
      <c r="J60" s="29" t="e">
        <f t="shared" si="19"/>
        <v>#DIV/0!</v>
      </c>
      <c r="L60" s="55"/>
      <c r="M60" s="55"/>
      <c r="N60" s="29">
        <f t="shared" si="20"/>
        <v>0</v>
      </c>
      <c r="O60" s="29" t="e">
        <f t="shared" si="21"/>
        <v>#DIV/0!</v>
      </c>
      <c r="P60" s="56"/>
      <c r="Q60" s="56"/>
      <c r="T60" s="21"/>
    </row>
    <row r="61" spans="3:20" s="35" customFormat="1">
      <c r="D61" s="36"/>
      <c r="E61" s="36" t="s">
        <v>45</v>
      </c>
      <c r="F61" s="37"/>
      <c r="G61" s="37"/>
      <c r="H61" s="37"/>
      <c r="I61" s="36">
        <f>SUM(I51:I60)</f>
        <v>0</v>
      </c>
      <c r="J61" s="36" t="e">
        <f>SUM(J51:J60)</f>
        <v>#DIV/0!</v>
      </c>
      <c r="K61"/>
      <c r="L61" s="37"/>
      <c r="M61" s="37"/>
      <c r="N61" s="36">
        <f>SUM(N51:N60)</f>
        <v>0</v>
      </c>
      <c r="O61" s="36" t="e">
        <f>SUM(O51:O60)</f>
        <v>#DIV/0!</v>
      </c>
      <c r="P61" s="38"/>
      <c r="Q61" s="38"/>
    </row>
    <row r="62" spans="3:20">
      <c r="E62" s="21"/>
      <c r="F62" s="26"/>
      <c r="G62" s="26"/>
      <c r="H62" s="27"/>
      <c r="I62" s="27"/>
      <c r="J62" s="27"/>
    </row>
    <row r="63" spans="3:20" ht="14.5" customHeight="1">
      <c r="G63" s="179" t="str">
        <f>G49</f>
        <v>Typical case</v>
      </c>
      <c r="H63" s="179"/>
      <c r="I63" s="179"/>
      <c r="J63" s="179"/>
      <c r="L63" s="179" t="str">
        <f>L49</f>
        <v>Full coverage case</v>
      </c>
      <c r="M63" s="179"/>
      <c r="N63" s="179"/>
      <c r="O63" s="179"/>
      <c r="P63" s="180" t="s">
        <v>50</v>
      </c>
      <c r="Q63" s="181"/>
      <c r="T63" s="21"/>
    </row>
    <row r="64" spans="3:20" ht="45">
      <c r="C64" t="str">
        <f>'B. CostCategories'!F19</f>
        <v>R5</v>
      </c>
      <c r="D64" s="28" t="s">
        <v>46</v>
      </c>
      <c r="E64" s="28">
        <f>INDEX('B. CostCategories'!E:E,MATCH(C64,'B. CostCategories'!F:F,0))</f>
        <v>0</v>
      </c>
      <c r="F64" s="28" t="str">
        <f>"Unit cost ("&amp;I_CurrencySymbol &amp;")"</f>
        <v>Unit cost ()</v>
      </c>
      <c r="G64" s="28" t="s">
        <v>47</v>
      </c>
      <c r="H64" s="28" t="s">
        <v>48</v>
      </c>
      <c r="I64" s="28" t="str">
        <f>"Total cost ("&amp;I_CurrencySymbol&amp;")"</f>
        <v>Total cost ()</v>
      </c>
      <c r="J64" s="28" t="s">
        <v>44</v>
      </c>
      <c r="L64" s="32" t="str">
        <f t="shared" ref="L64:O64" si="24">G64</f>
        <v>Number of people / units</v>
      </c>
      <c r="M64" s="30" t="str">
        <f t="shared" si="24"/>
        <v>Days / hours</v>
      </c>
      <c r="N64" s="30" t="str">
        <f t="shared" si="24"/>
        <v>Total cost ()</v>
      </c>
      <c r="O64" s="31" t="str">
        <f t="shared" si="24"/>
        <v>Total cost $</v>
      </c>
      <c r="P64" s="34" t="s">
        <v>51</v>
      </c>
      <c r="Q64" s="34" t="s">
        <v>52</v>
      </c>
      <c r="T64" s="21"/>
    </row>
    <row r="65" spans="3:20" outlineLevel="2">
      <c r="D65" s="23">
        <v>1</v>
      </c>
      <c r="E65" s="55"/>
      <c r="F65" s="55"/>
      <c r="G65" s="55"/>
      <c r="H65" s="55"/>
      <c r="I65" s="29">
        <f>IF(H65="",$F65*G65,$F65*G65*H65)</f>
        <v>0</v>
      </c>
      <c r="J65" s="29" t="e">
        <f t="shared" ref="J65:J74" si="25">I65/I_ExchangeRate</f>
        <v>#DIV/0!</v>
      </c>
      <c r="L65" s="55"/>
      <c r="M65" s="55"/>
      <c r="N65" s="29">
        <f t="shared" ref="N65:N74" si="26">IF(M65="",$F65*L65,$F65*L65*M65)</f>
        <v>0</v>
      </c>
      <c r="O65" s="29" t="e">
        <f t="shared" ref="O65:O74" si="27">N65/I_ExchangeRate</f>
        <v>#DIV/0!</v>
      </c>
      <c r="P65" s="56"/>
      <c r="Q65" s="56"/>
      <c r="T65" s="21"/>
    </row>
    <row r="66" spans="3:20" outlineLevel="2">
      <c r="D66" s="23">
        <f>D65+1</f>
        <v>2</v>
      </c>
      <c r="E66" s="55"/>
      <c r="F66" s="55"/>
      <c r="G66" s="55"/>
      <c r="H66" s="55"/>
      <c r="I66" s="29">
        <f t="shared" ref="I66:I74" si="28">IF(H66="",$F66*G66,$F66*G66*H66)</f>
        <v>0</v>
      </c>
      <c r="J66" s="29" t="e">
        <f t="shared" si="25"/>
        <v>#DIV/0!</v>
      </c>
      <c r="L66" s="55"/>
      <c r="M66" s="55"/>
      <c r="N66" s="29">
        <f t="shared" si="26"/>
        <v>0</v>
      </c>
      <c r="O66" s="29" t="e">
        <f t="shared" si="27"/>
        <v>#DIV/0!</v>
      </c>
      <c r="P66" s="56"/>
      <c r="Q66" s="56"/>
      <c r="T66" s="21"/>
    </row>
    <row r="67" spans="3:20" outlineLevel="2">
      <c r="D67" s="23">
        <f t="shared" ref="D67:D74" si="29">D66+1</f>
        <v>3</v>
      </c>
      <c r="E67" s="55"/>
      <c r="F67" s="55"/>
      <c r="G67" s="55"/>
      <c r="H67" s="55"/>
      <c r="I67" s="29">
        <f t="shared" si="28"/>
        <v>0</v>
      </c>
      <c r="J67" s="29" t="e">
        <f t="shared" si="25"/>
        <v>#DIV/0!</v>
      </c>
      <c r="L67" s="55"/>
      <c r="M67" s="55"/>
      <c r="N67" s="29">
        <f t="shared" si="26"/>
        <v>0</v>
      </c>
      <c r="O67" s="29" t="e">
        <f t="shared" si="27"/>
        <v>#DIV/0!</v>
      </c>
      <c r="P67" s="56"/>
      <c r="Q67" s="56"/>
      <c r="T67" s="21"/>
    </row>
    <row r="68" spans="3:20" outlineLevel="2">
      <c r="D68" s="23">
        <f t="shared" si="29"/>
        <v>4</v>
      </c>
      <c r="E68" s="55"/>
      <c r="F68" s="55"/>
      <c r="G68" s="55"/>
      <c r="H68" s="55"/>
      <c r="I68" s="29">
        <f t="shared" si="28"/>
        <v>0</v>
      </c>
      <c r="J68" s="29" t="e">
        <f t="shared" si="25"/>
        <v>#DIV/0!</v>
      </c>
      <c r="L68" s="55"/>
      <c r="M68" s="55"/>
      <c r="N68" s="29">
        <f t="shared" si="26"/>
        <v>0</v>
      </c>
      <c r="O68" s="29" t="e">
        <f t="shared" si="27"/>
        <v>#DIV/0!</v>
      </c>
      <c r="P68" s="56"/>
      <c r="Q68" s="56"/>
      <c r="T68" s="21"/>
    </row>
    <row r="69" spans="3:20" outlineLevel="2">
      <c r="D69" s="23">
        <f t="shared" si="29"/>
        <v>5</v>
      </c>
      <c r="E69" s="55"/>
      <c r="F69" s="55"/>
      <c r="G69" s="55"/>
      <c r="H69" s="55"/>
      <c r="I69" s="29">
        <f t="shared" si="28"/>
        <v>0</v>
      </c>
      <c r="J69" s="29" t="e">
        <f t="shared" si="25"/>
        <v>#DIV/0!</v>
      </c>
      <c r="L69" s="55"/>
      <c r="M69" s="55"/>
      <c r="N69" s="29">
        <f t="shared" si="26"/>
        <v>0</v>
      </c>
      <c r="O69" s="29" t="e">
        <f t="shared" si="27"/>
        <v>#DIV/0!</v>
      </c>
      <c r="P69" s="56"/>
      <c r="Q69" s="56"/>
      <c r="T69" s="21"/>
    </row>
    <row r="70" spans="3:20" outlineLevel="2">
      <c r="D70" s="23">
        <f t="shared" si="29"/>
        <v>6</v>
      </c>
      <c r="E70" s="55"/>
      <c r="F70" s="55"/>
      <c r="G70" s="55"/>
      <c r="H70" s="55"/>
      <c r="I70" s="29">
        <f t="shared" si="28"/>
        <v>0</v>
      </c>
      <c r="J70" s="29" t="e">
        <f t="shared" si="25"/>
        <v>#DIV/0!</v>
      </c>
      <c r="L70" s="55"/>
      <c r="M70" s="55"/>
      <c r="N70" s="29">
        <f t="shared" si="26"/>
        <v>0</v>
      </c>
      <c r="O70" s="29" t="e">
        <f t="shared" si="27"/>
        <v>#DIV/0!</v>
      </c>
      <c r="P70" s="56"/>
      <c r="Q70" s="56"/>
      <c r="T70" s="21"/>
    </row>
    <row r="71" spans="3:20" outlineLevel="2">
      <c r="D71" s="23">
        <f t="shared" si="29"/>
        <v>7</v>
      </c>
      <c r="E71" s="55"/>
      <c r="F71" s="55"/>
      <c r="G71" s="55"/>
      <c r="H71" s="55"/>
      <c r="I71" s="29">
        <f t="shared" si="28"/>
        <v>0</v>
      </c>
      <c r="J71" s="29" t="e">
        <f t="shared" si="25"/>
        <v>#DIV/0!</v>
      </c>
      <c r="L71" s="55"/>
      <c r="M71" s="55"/>
      <c r="N71" s="29">
        <f t="shared" si="26"/>
        <v>0</v>
      </c>
      <c r="O71" s="29" t="e">
        <f t="shared" si="27"/>
        <v>#DIV/0!</v>
      </c>
      <c r="P71" s="56"/>
      <c r="Q71" s="56"/>
      <c r="T71" s="21"/>
    </row>
    <row r="72" spans="3:20" outlineLevel="2">
      <c r="D72" s="23">
        <f t="shared" si="29"/>
        <v>8</v>
      </c>
      <c r="E72" s="55"/>
      <c r="F72" s="55"/>
      <c r="G72" s="55"/>
      <c r="H72" s="55"/>
      <c r="I72" s="29">
        <f t="shared" si="28"/>
        <v>0</v>
      </c>
      <c r="J72" s="29" t="e">
        <f t="shared" si="25"/>
        <v>#DIV/0!</v>
      </c>
      <c r="L72" s="55"/>
      <c r="M72" s="55"/>
      <c r="N72" s="29">
        <f t="shared" si="26"/>
        <v>0</v>
      </c>
      <c r="O72" s="29" t="e">
        <f t="shared" si="27"/>
        <v>#DIV/0!</v>
      </c>
      <c r="P72" s="56"/>
      <c r="Q72" s="56"/>
      <c r="T72" s="21"/>
    </row>
    <row r="73" spans="3:20" outlineLevel="2">
      <c r="D73" s="23">
        <f t="shared" si="29"/>
        <v>9</v>
      </c>
      <c r="E73" s="55"/>
      <c r="F73" s="55"/>
      <c r="G73" s="55"/>
      <c r="H73" s="55"/>
      <c r="I73" s="29">
        <f t="shared" si="28"/>
        <v>0</v>
      </c>
      <c r="J73" s="29" t="e">
        <f t="shared" si="25"/>
        <v>#DIV/0!</v>
      </c>
      <c r="L73" s="55"/>
      <c r="M73" s="55"/>
      <c r="N73" s="29">
        <f t="shared" si="26"/>
        <v>0</v>
      </c>
      <c r="O73" s="29" t="e">
        <f t="shared" si="27"/>
        <v>#DIV/0!</v>
      </c>
      <c r="P73" s="56"/>
      <c r="Q73" s="56"/>
      <c r="T73" s="21"/>
    </row>
    <row r="74" spans="3:20" outlineLevel="2">
      <c r="D74" s="23">
        <f t="shared" si="29"/>
        <v>10</v>
      </c>
      <c r="E74" s="55"/>
      <c r="F74" s="55"/>
      <c r="G74" s="55"/>
      <c r="H74" s="55"/>
      <c r="I74" s="29">
        <f t="shared" si="28"/>
        <v>0</v>
      </c>
      <c r="J74" s="29" t="e">
        <f t="shared" si="25"/>
        <v>#DIV/0!</v>
      </c>
      <c r="L74" s="55"/>
      <c r="M74" s="55"/>
      <c r="N74" s="29">
        <f t="shared" si="26"/>
        <v>0</v>
      </c>
      <c r="O74" s="29" t="e">
        <f t="shared" si="27"/>
        <v>#DIV/0!</v>
      </c>
      <c r="P74" s="56"/>
      <c r="Q74" s="56"/>
      <c r="T74" s="21"/>
    </row>
    <row r="75" spans="3:20" s="35" customFormat="1">
      <c r="D75" s="36"/>
      <c r="E75" s="36" t="s">
        <v>45</v>
      </c>
      <c r="F75" s="37"/>
      <c r="G75" s="37"/>
      <c r="H75" s="37"/>
      <c r="I75" s="36">
        <f>SUM(I65:I74)</f>
        <v>0</v>
      </c>
      <c r="J75" s="36" t="e">
        <f>SUM(J65:J74)</f>
        <v>#DIV/0!</v>
      </c>
      <c r="K75"/>
      <c r="L75" s="37"/>
      <c r="M75" s="37"/>
      <c r="N75" s="36">
        <f>SUM(N65:N74)</f>
        <v>0</v>
      </c>
      <c r="O75" s="36" t="e">
        <f>SUM(O65:O74)</f>
        <v>#DIV/0!</v>
      </c>
      <c r="P75" s="38"/>
      <c r="Q75" s="38"/>
    </row>
    <row r="76" spans="3:20">
      <c r="E76" s="21"/>
      <c r="F76" s="26"/>
      <c r="G76" s="26"/>
      <c r="H76" s="27"/>
      <c r="I76" s="27"/>
      <c r="J76" s="27"/>
    </row>
    <row r="77" spans="3:20" ht="14.5" customHeight="1">
      <c r="G77" s="179" t="str">
        <f>G63</f>
        <v>Typical case</v>
      </c>
      <c r="H77" s="179"/>
      <c r="I77" s="179"/>
      <c r="J77" s="179"/>
      <c r="L77" s="179" t="str">
        <f>L63</f>
        <v>Full coverage case</v>
      </c>
      <c r="M77" s="179"/>
      <c r="N77" s="179"/>
      <c r="O77" s="179"/>
      <c r="P77" s="180" t="s">
        <v>50</v>
      </c>
      <c r="Q77" s="181"/>
      <c r="T77" s="21"/>
    </row>
    <row r="78" spans="3:20" ht="45">
      <c r="C78" t="str">
        <f>'B. CostCategories'!F20</f>
        <v>R6</v>
      </c>
      <c r="D78" s="28" t="s">
        <v>46</v>
      </c>
      <c r="E78" s="28">
        <f>INDEX('B. CostCategories'!E:E,MATCH(C78,'B. CostCategories'!F:F,0))</f>
        <v>0</v>
      </c>
      <c r="F78" s="28" t="str">
        <f>"Unit cost ("&amp;I_CurrencySymbol &amp;")"</f>
        <v>Unit cost ()</v>
      </c>
      <c r="G78" s="28" t="s">
        <v>47</v>
      </c>
      <c r="H78" s="28" t="s">
        <v>48</v>
      </c>
      <c r="I78" s="28" t="str">
        <f>"Total cost ("&amp;I_CurrencySymbol&amp;")"</f>
        <v>Total cost ()</v>
      </c>
      <c r="J78" s="28" t="s">
        <v>44</v>
      </c>
      <c r="L78" s="32" t="str">
        <f t="shared" ref="L78" si="30">G78</f>
        <v>Number of people / units</v>
      </c>
      <c r="M78" s="30" t="str">
        <f t="shared" ref="M78" si="31">H78</f>
        <v>Days / hours</v>
      </c>
      <c r="N78" s="30" t="str">
        <f t="shared" ref="N78" si="32">I78</f>
        <v>Total cost ()</v>
      </c>
      <c r="O78" s="31" t="str">
        <f t="shared" ref="O78" si="33">J78</f>
        <v>Total cost $</v>
      </c>
      <c r="P78" s="34" t="s">
        <v>51</v>
      </c>
      <c r="Q78" s="34" t="s">
        <v>52</v>
      </c>
      <c r="T78" s="21"/>
    </row>
    <row r="79" spans="3:20" outlineLevel="2">
      <c r="D79" s="23">
        <v>1</v>
      </c>
      <c r="E79" s="55"/>
      <c r="F79" s="55"/>
      <c r="G79" s="55"/>
      <c r="H79" s="55"/>
      <c r="I79" s="29">
        <f>IF(H79="",$F79*G79,$F79*G79*H79)</f>
        <v>0</v>
      </c>
      <c r="J79" s="29" t="e">
        <f t="shared" ref="J79:J88" si="34">I79/I_ExchangeRate</f>
        <v>#DIV/0!</v>
      </c>
      <c r="L79" s="55"/>
      <c r="M79" s="55"/>
      <c r="N79" s="29">
        <f t="shared" ref="N79:N88" si="35">IF(M79="",$F79*L79,$F79*L79*M79)</f>
        <v>0</v>
      </c>
      <c r="O79" s="29" t="e">
        <f t="shared" ref="O79:O88" si="36">N79/I_ExchangeRate</f>
        <v>#DIV/0!</v>
      </c>
      <c r="P79" s="56"/>
      <c r="Q79" s="56"/>
      <c r="T79" s="21"/>
    </row>
    <row r="80" spans="3:20" outlineLevel="2">
      <c r="D80" s="23">
        <f>D79+1</f>
        <v>2</v>
      </c>
      <c r="E80" s="55"/>
      <c r="F80" s="55"/>
      <c r="G80" s="55"/>
      <c r="H80" s="55"/>
      <c r="I80" s="29">
        <f t="shared" ref="I80:I88" si="37">IF(H80="",$F80*G80,$F80*G80*H80)</f>
        <v>0</v>
      </c>
      <c r="J80" s="29" t="e">
        <f t="shared" si="34"/>
        <v>#DIV/0!</v>
      </c>
      <c r="L80" s="55"/>
      <c r="M80" s="55"/>
      <c r="N80" s="29">
        <f t="shared" si="35"/>
        <v>0</v>
      </c>
      <c r="O80" s="29" t="e">
        <f t="shared" si="36"/>
        <v>#DIV/0!</v>
      </c>
      <c r="P80" s="56"/>
      <c r="Q80" s="56"/>
      <c r="T80" s="21"/>
    </row>
    <row r="81" spans="4:20" outlineLevel="2">
      <c r="D81" s="23">
        <f t="shared" ref="D81:D88" si="38">D80+1</f>
        <v>3</v>
      </c>
      <c r="E81" s="55"/>
      <c r="F81" s="55"/>
      <c r="G81" s="55"/>
      <c r="H81" s="55"/>
      <c r="I81" s="29">
        <f t="shared" si="37"/>
        <v>0</v>
      </c>
      <c r="J81" s="29" t="e">
        <f t="shared" si="34"/>
        <v>#DIV/0!</v>
      </c>
      <c r="L81" s="55"/>
      <c r="M81" s="55"/>
      <c r="N81" s="29">
        <f t="shared" si="35"/>
        <v>0</v>
      </c>
      <c r="O81" s="29" t="e">
        <f t="shared" si="36"/>
        <v>#DIV/0!</v>
      </c>
      <c r="P81" s="56"/>
      <c r="Q81" s="56"/>
      <c r="T81" s="21"/>
    </row>
    <row r="82" spans="4:20" outlineLevel="2">
      <c r="D82" s="23">
        <f t="shared" si="38"/>
        <v>4</v>
      </c>
      <c r="E82" s="55"/>
      <c r="F82" s="55"/>
      <c r="G82" s="55"/>
      <c r="H82" s="55"/>
      <c r="I82" s="29">
        <f t="shared" si="37"/>
        <v>0</v>
      </c>
      <c r="J82" s="29" t="e">
        <f t="shared" si="34"/>
        <v>#DIV/0!</v>
      </c>
      <c r="L82" s="55"/>
      <c r="M82" s="55"/>
      <c r="N82" s="29">
        <f t="shared" si="35"/>
        <v>0</v>
      </c>
      <c r="O82" s="29" t="e">
        <f t="shared" si="36"/>
        <v>#DIV/0!</v>
      </c>
      <c r="P82" s="56"/>
      <c r="Q82" s="56"/>
      <c r="T82" s="21"/>
    </row>
    <row r="83" spans="4:20" outlineLevel="2">
      <c r="D83" s="23">
        <f t="shared" si="38"/>
        <v>5</v>
      </c>
      <c r="E83" s="55"/>
      <c r="F83" s="55"/>
      <c r="G83" s="55"/>
      <c r="H83" s="55"/>
      <c r="I83" s="29">
        <f t="shared" si="37"/>
        <v>0</v>
      </c>
      <c r="J83" s="29" t="e">
        <f t="shared" si="34"/>
        <v>#DIV/0!</v>
      </c>
      <c r="L83" s="55"/>
      <c r="M83" s="55"/>
      <c r="N83" s="29">
        <f t="shared" si="35"/>
        <v>0</v>
      </c>
      <c r="O83" s="29" t="e">
        <f t="shared" si="36"/>
        <v>#DIV/0!</v>
      </c>
      <c r="P83" s="56"/>
      <c r="Q83" s="56"/>
      <c r="T83" s="21"/>
    </row>
    <row r="84" spans="4:20" outlineLevel="2">
      <c r="D84" s="23">
        <f t="shared" si="38"/>
        <v>6</v>
      </c>
      <c r="E84" s="55"/>
      <c r="F84" s="55"/>
      <c r="G84" s="55"/>
      <c r="H84" s="55"/>
      <c r="I84" s="29">
        <f t="shared" si="37"/>
        <v>0</v>
      </c>
      <c r="J84" s="29" t="e">
        <f t="shared" si="34"/>
        <v>#DIV/0!</v>
      </c>
      <c r="L84" s="55"/>
      <c r="M84" s="55"/>
      <c r="N84" s="29">
        <f t="shared" si="35"/>
        <v>0</v>
      </c>
      <c r="O84" s="29" t="e">
        <f t="shared" si="36"/>
        <v>#DIV/0!</v>
      </c>
      <c r="P84" s="56"/>
      <c r="Q84" s="56"/>
      <c r="T84" s="21"/>
    </row>
    <row r="85" spans="4:20" outlineLevel="2">
      <c r="D85" s="23">
        <f t="shared" si="38"/>
        <v>7</v>
      </c>
      <c r="E85" s="55"/>
      <c r="F85" s="55"/>
      <c r="G85" s="55"/>
      <c r="H85" s="55"/>
      <c r="I85" s="29">
        <f t="shared" si="37"/>
        <v>0</v>
      </c>
      <c r="J85" s="29" t="e">
        <f t="shared" si="34"/>
        <v>#DIV/0!</v>
      </c>
      <c r="L85" s="55"/>
      <c r="M85" s="55"/>
      <c r="N85" s="29">
        <f t="shared" si="35"/>
        <v>0</v>
      </c>
      <c r="O85" s="29" t="e">
        <f t="shared" si="36"/>
        <v>#DIV/0!</v>
      </c>
      <c r="P85" s="56"/>
      <c r="Q85" s="56"/>
      <c r="T85" s="21"/>
    </row>
    <row r="86" spans="4:20" outlineLevel="2">
      <c r="D86" s="23">
        <f t="shared" si="38"/>
        <v>8</v>
      </c>
      <c r="E86" s="55"/>
      <c r="F86" s="55"/>
      <c r="G86" s="55"/>
      <c r="H86" s="55"/>
      <c r="I86" s="29">
        <f t="shared" si="37"/>
        <v>0</v>
      </c>
      <c r="J86" s="29" t="e">
        <f t="shared" si="34"/>
        <v>#DIV/0!</v>
      </c>
      <c r="L86" s="55"/>
      <c r="M86" s="55"/>
      <c r="N86" s="29">
        <f t="shared" si="35"/>
        <v>0</v>
      </c>
      <c r="O86" s="29" t="e">
        <f t="shared" si="36"/>
        <v>#DIV/0!</v>
      </c>
      <c r="P86" s="56"/>
      <c r="Q86" s="56"/>
      <c r="T86" s="21"/>
    </row>
    <row r="87" spans="4:20" outlineLevel="2">
      <c r="D87" s="23">
        <f t="shared" si="38"/>
        <v>9</v>
      </c>
      <c r="E87" s="55"/>
      <c r="F87" s="55"/>
      <c r="G87" s="55"/>
      <c r="H87" s="55"/>
      <c r="I87" s="29">
        <f t="shared" si="37"/>
        <v>0</v>
      </c>
      <c r="J87" s="29" t="e">
        <f t="shared" si="34"/>
        <v>#DIV/0!</v>
      </c>
      <c r="L87" s="55"/>
      <c r="M87" s="55"/>
      <c r="N87" s="29">
        <f t="shared" si="35"/>
        <v>0</v>
      </c>
      <c r="O87" s="29" t="e">
        <f t="shared" si="36"/>
        <v>#DIV/0!</v>
      </c>
      <c r="P87" s="56"/>
      <c r="Q87" s="56"/>
      <c r="T87" s="21"/>
    </row>
    <row r="88" spans="4:20" outlineLevel="2">
      <c r="D88" s="23">
        <f t="shared" si="38"/>
        <v>10</v>
      </c>
      <c r="E88" s="55"/>
      <c r="F88" s="55"/>
      <c r="G88" s="55"/>
      <c r="H88" s="55"/>
      <c r="I88" s="29">
        <f t="shared" si="37"/>
        <v>0</v>
      </c>
      <c r="J88" s="29" t="e">
        <f t="shared" si="34"/>
        <v>#DIV/0!</v>
      </c>
      <c r="L88" s="55"/>
      <c r="M88" s="55"/>
      <c r="N88" s="29">
        <f t="shared" si="35"/>
        <v>0</v>
      </c>
      <c r="O88" s="29" t="e">
        <f t="shared" si="36"/>
        <v>#DIV/0!</v>
      </c>
      <c r="P88" s="56"/>
      <c r="Q88" s="56"/>
      <c r="T88" s="21"/>
    </row>
    <row r="89" spans="4:20" s="35" customFormat="1">
      <c r="D89" s="36"/>
      <c r="E89" s="36" t="s">
        <v>45</v>
      </c>
      <c r="F89" s="37"/>
      <c r="G89" s="37"/>
      <c r="H89" s="37"/>
      <c r="I89" s="36">
        <f>SUM(I79:I88)</f>
        <v>0</v>
      </c>
      <c r="J89" s="36" t="e">
        <f>SUM(J79:J88)</f>
        <v>#DIV/0!</v>
      </c>
      <c r="K89"/>
      <c r="L89" s="37"/>
      <c r="M89" s="37"/>
      <c r="N89" s="36">
        <f>SUM(N79:N88)</f>
        <v>0</v>
      </c>
      <c r="O89" s="36" t="e">
        <f>SUM(O79:O88)</f>
        <v>#DIV/0!</v>
      </c>
      <c r="P89" s="38"/>
      <c r="Q89" s="38"/>
    </row>
    <row r="90" spans="4:20" s="62" customFormat="1" ht="14"/>
    <row r="91" spans="4:20" s="62" customFormat="1" ht="14"/>
    <row r="92" spans="4:20">
      <c r="D92" s="20" t="s">
        <v>128</v>
      </c>
      <c r="E92" s="21"/>
      <c r="F92" s="26"/>
      <c r="G92" s="26"/>
      <c r="H92" s="27"/>
      <c r="I92" s="27"/>
      <c r="J92" s="27"/>
    </row>
    <row r="93" spans="4:20">
      <c r="E93" s="21"/>
      <c r="F93" s="26"/>
      <c r="G93" s="26"/>
      <c r="H93" s="27"/>
      <c r="I93" s="27"/>
      <c r="J93" s="27"/>
    </row>
    <row r="94" spans="4:20">
      <c r="D94" t="s">
        <v>330</v>
      </c>
      <c r="E94" s="21"/>
      <c r="F94" s="26"/>
      <c r="G94" s="26"/>
      <c r="H94" s="27"/>
      <c r="I94" s="27"/>
      <c r="J94" s="27"/>
    </row>
    <row r="95" spans="4:20">
      <c r="E95" s="21"/>
      <c r="F95" s="26"/>
      <c r="G95" s="26"/>
      <c r="H95" s="27"/>
      <c r="I95" s="27"/>
      <c r="J95" s="27"/>
    </row>
    <row r="96" spans="4:20">
      <c r="D96" s="57"/>
      <c r="E96" s="57"/>
      <c r="F96" s="57"/>
      <c r="G96" s="57"/>
      <c r="H96" s="57"/>
      <c r="I96" s="57"/>
      <c r="J96" s="57"/>
      <c r="K96" s="177"/>
      <c r="L96" s="178"/>
      <c r="M96" s="57"/>
      <c r="N96" s="57"/>
      <c r="O96" s="57"/>
      <c r="P96" s="57"/>
      <c r="Q96" s="57"/>
    </row>
    <row r="97" spans="4:17">
      <c r="D97" s="57"/>
      <c r="E97" s="57"/>
      <c r="F97" s="57"/>
      <c r="G97" s="57"/>
      <c r="H97" s="57"/>
      <c r="I97" s="57"/>
      <c r="J97" s="57"/>
      <c r="K97" s="177"/>
      <c r="L97" s="178"/>
      <c r="M97" s="57"/>
      <c r="N97" s="57"/>
      <c r="O97" s="57"/>
      <c r="P97" s="57"/>
      <c r="Q97" s="57"/>
    </row>
    <row r="98" spans="4:17">
      <c r="D98" s="57"/>
      <c r="E98" s="57"/>
      <c r="F98" s="57"/>
      <c r="G98" s="57"/>
      <c r="H98" s="57"/>
      <c r="I98" s="57"/>
      <c r="J98" s="57"/>
      <c r="K98" s="177"/>
      <c r="L98" s="178"/>
      <c r="M98" s="57"/>
      <c r="N98" s="57"/>
      <c r="O98" s="57"/>
      <c r="P98" s="57"/>
      <c r="Q98" s="57"/>
    </row>
    <row r="99" spans="4:17">
      <c r="D99" s="57"/>
      <c r="E99" s="57"/>
      <c r="F99" s="57"/>
      <c r="G99" s="57"/>
      <c r="H99" s="57"/>
      <c r="I99" s="57"/>
      <c r="J99" s="57"/>
      <c r="K99" s="177"/>
      <c r="L99" s="178"/>
      <c r="M99" s="57"/>
      <c r="N99" s="57"/>
      <c r="O99" s="57"/>
      <c r="P99" s="57"/>
      <c r="Q99" s="57"/>
    </row>
    <row r="100" spans="4:17">
      <c r="D100" s="57"/>
      <c r="E100" s="57"/>
      <c r="F100" s="57"/>
      <c r="G100" s="57"/>
      <c r="H100" s="57"/>
      <c r="I100" s="57"/>
      <c r="J100" s="57"/>
      <c r="K100" s="177"/>
      <c r="L100" s="178"/>
      <c r="M100" s="57"/>
      <c r="N100" s="57"/>
      <c r="O100" s="57"/>
      <c r="P100" s="57"/>
      <c r="Q100" s="57"/>
    </row>
    <row r="101" spans="4:17">
      <c r="D101" s="57"/>
      <c r="E101" s="57"/>
      <c r="F101" s="57"/>
      <c r="G101" s="57"/>
      <c r="H101" s="57"/>
      <c r="I101" s="57"/>
      <c r="J101" s="57"/>
      <c r="K101" s="177"/>
      <c r="L101" s="178"/>
      <c r="M101" s="57"/>
      <c r="N101" s="57"/>
      <c r="O101" s="57"/>
      <c r="P101" s="57"/>
      <c r="Q101" s="57"/>
    </row>
    <row r="102" spans="4:17">
      <c r="D102" s="57"/>
      <c r="E102" s="57"/>
      <c r="F102" s="57"/>
      <c r="G102" s="57"/>
      <c r="H102" s="57"/>
      <c r="I102" s="57"/>
      <c r="J102" s="57"/>
      <c r="K102" s="177"/>
      <c r="L102" s="178"/>
      <c r="M102" s="57"/>
      <c r="N102" s="57"/>
      <c r="O102" s="57"/>
      <c r="P102" s="57"/>
      <c r="Q102" s="57"/>
    </row>
    <row r="103" spans="4:17">
      <c r="D103" s="57"/>
      <c r="E103" s="57"/>
      <c r="F103" s="57"/>
      <c r="G103" s="57"/>
      <c r="H103" s="57"/>
      <c r="I103" s="57"/>
      <c r="J103" s="57"/>
      <c r="K103" s="177"/>
      <c r="L103" s="178"/>
      <c r="M103" s="57"/>
      <c r="N103" s="57"/>
      <c r="O103" s="57"/>
      <c r="P103" s="57"/>
      <c r="Q103" s="57"/>
    </row>
    <row r="104" spans="4:17">
      <c r="D104" s="57"/>
      <c r="E104" s="57"/>
      <c r="F104" s="57"/>
      <c r="G104" s="57"/>
      <c r="H104" s="57"/>
      <c r="I104" s="57"/>
      <c r="J104" s="57"/>
      <c r="K104" s="177"/>
      <c r="L104" s="178"/>
      <c r="M104" s="57"/>
      <c r="N104" s="57"/>
      <c r="O104" s="57"/>
      <c r="P104" s="57"/>
      <c r="Q104" s="57"/>
    </row>
    <row r="105" spans="4:17">
      <c r="D105" s="57"/>
      <c r="E105" s="57"/>
      <c r="F105" s="57"/>
      <c r="G105" s="57"/>
      <c r="H105" s="57"/>
      <c r="I105" s="57"/>
      <c r="J105" s="57"/>
      <c r="K105" s="177"/>
      <c r="L105" s="178"/>
      <c r="M105" s="57"/>
      <c r="N105" s="57"/>
      <c r="O105" s="57"/>
      <c r="P105" s="57"/>
      <c r="Q105" s="57"/>
    </row>
    <row r="106" spans="4:17">
      <c r="D106" s="57"/>
      <c r="E106" s="57"/>
      <c r="F106" s="57"/>
      <c r="G106" s="57"/>
      <c r="H106" s="57"/>
      <c r="I106" s="57"/>
      <c r="J106" s="57"/>
      <c r="K106" s="177"/>
      <c r="L106" s="178"/>
      <c r="M106" s="57"/>
      <c r="N106" s="57"/>
      <c r="O106" s="57"/>
      <c r="P106" s="57"/>
      <c r="Q106" s="57"/>
    </row>
    <row r="107" spans="4:17">
      <c r="D107" s="57"/>
      <c r="E107" s="57"/>
      <c r="F107" s="57"/>
      <c r="G107" s="57"/>
      <c r="H107" s="57"/>
      <c r="I107" s="57"/>
      <c r="J107" s="57"/>
      <c r="K107" s="177"/>
      <c r="L107" s="178"/>
      <c r="M107" s="57"/>
      <c r="N107" s="57"/>
      <c r="O107" s="57"/>
      <c r="P107" s="57"/>
      <c r="Q107" s="57"/>
    </row>
  </sheetData>
  <sheetProtection algorithmName="SHA-512" hashValue="fjD7gVolEqL99e+DXQoJGKLThkOV1p8k1PiJogxsvb3E7qZjm6PbmKbeZPVL/HkuFkPnyBj35Zq3Pvt+hU9vkA==" saltValue="AWeWMETSFoSCmdiSOSJAAQ==" spinCount="100000" sheet="1" objects="1" scenarios="1"/>
  <mergeCells count="30">
    <mergeCell ref="G7:J7"/>
    <mergeCell ref="L7:O7"/>
    <mergeCell ref="P7:Q7"/>
    <mergeCell ref="G21:J21"/>
    <mergeCell ref="L21:O21"/>
    <mergeCell ref="P21:Q21"/>
    <mergeCell ref="G35:J35"/>
    <mergeCell ref="L35:O35"/>
    <mergeCell ref="P35:Q35"/>
    <mergeCell ref="G49:J49"/>
    <mergeCell ref="L49:O49"/>
    <mergeCell ref="P49:Q49"/>
    <mergeCell ref="G63:J63"/>
    <mergeCell ref="L63:O63"/>
    <mergeCell ref="P63:Q63"/>
    <mergeCell ref="K96:L96"/>
    <mergeCell ref="K97:L97"/>
    <mergeCell ref="P77:Q77"/>
    <mergeCell ref="K105:L105"/>
    <mergeCell ref="K106:L106"/>
    <mergeCell ref="K107:L107"/>
    <mergeCell ref="G77:J77"/>
    <mergeCell ref="L77:O77"/>
    <mergeCell ref="K103:L103"/>
    <mergeCell ref="K104:L104"/>
    <mergeCell ref="K99:L99"/>
    <mergeCell ref="K100:L100"/>
    <mergeCell ref="K101:L101"/>
    <mergeCell ref="K102:L102"/>
    <mergeCell ref="K98:L98"/>
  </mergeCells>
  <dataValidations count="1">
    <dataValidation type="decimal" operator="greaterThanOrEqual" allowBlank="1" showInputMessage="1" showErrorMessage="1" errorTitle="Check your value." error="Please ensure you enter a positive numerical value. " sqref="F9:H18 L9:M18 L23:M32 F23:H32 F37:H46 L37:M46 L51:M60 F51:H60 F65:H74 L65:M74 F79:H88 L79:M88" xr:uid="{30C42F41-784D-4DEE-90BC-EFF624BE9D51}">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24577" r:id="rId4" name="Box_Home">
      <controlPr locked="0" defaultSize="0" print="0" autoFill="0" autoPict="0" macro="[0]!GoToHomeScreen_Click">
        <anchor moveWithCells="1" sizeWithCells="1">
          <from>
            <xdr:col>16</xdr:col>
            <xdr:colOff>330200</xdr:colOff>
            <xdr:row>0</xdr:row>
            <xdr:rowOff>139700</xdr:rowOff>
          </from>
          <to>
            <xdr:col>16</xdr:col>
            <xdr:colOff>2197100</xdr:colOff>
            <xdr:row>1</xdr:row>
            <xdr:rowOff>177800</xdr:rowOff>
          </to>
        </anchor>
      </controlPr>
    </control>
    <control shapeId="24578" r:id="rId5" name="DD_PageNav">
      <controlPr locked="0" defaultSize="0" autoLine="0" autoPict="0" macro="[0]!DD_DD_PageNav_Change">
        <anchor moveWithCells="1">
          <from>
            <xdr:col>15</xdr:col>
            <xdr:colOff>711200</xdr:colOff>
            <xdr:row>0</xdr:row>
            <xdr:rowOff>139700</xdr:rowOff>
          </from>
          <to>
            <xdr:col>16</xdr:col>
            <xdr:colOff>25400</xdr:colOff>
            <xdr:row>1</xdr:row>
            <xdr:rowOff>177800</xdr:rowOff>
          </to>
        </anchor>
      </controlPr>
    </control>
  </controls>
</worksheet>
</file>

<file path=xl/worksheets/sheet13.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17DBB-58A1-4BB3-801C-55752D24C1D4}">
  <sheetPr codeName="Sheet9">
    <tabColor rgb="FFFFFFB9"/>
  </sheetPr>
  <dimension ref="C2:T99"/>
  <sheetViews>
    <sheetView showGridLines="0" topLeftCell="A58" zoomScale="80" zoomScaleNormal="80" workbookViewId="0">
      <selection activeCell="F35" sqref="F35:F38"/>
    </sheetView>
  </sheetViews>
  <sheetFormatPr baseColWidth="10" defaultColWidth="8.83203125" defaultRowHeight="15" outlineLevelRow="2"/>
  <cols>
    <col min="1" max="2" width="2.6640625" customWidth="1"/>
    <col min="3" max="3" width="2.6640625"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4" width="14.5" bestFit="1" customWidth="1"/>
    <col min="15" max="15" width="13.5" customWidth="1"/>
    <col min="16" max="17" width="38.6640625" style="1" customWidth="1"/>
  </cols>
  <sheetData>
    <row r="2" spans="3:17" ht="14.5" customHeight="1">
      <c r="D2" s="20" t="s">
        <v>10</v>
      </c>
      <c r="E2" s="20"/>
    </row>
    <row r="3" spans="3:17" ht="2" customHeight="1">
      <c r="D3" s="10"/>
      <c r="E3" s="10"/>
      <c r="F3" s="10"/>
      <c r="G3" s="10"/>
      <c r="H3" s="10"/>
    </row>
    <row r="5" spans="3:17">
      <c r="D5" t="s">
        <v>214</v>
      </c>
    </row>
    <row r="7" spans="3:17">
      <c r="D7" t="s">
        <v>332</v>
      </c>
      <c r="H7" s="182" t="s">
        <v>41</v>
      </c>
      <c r="I7" s="183"/>
    </row>
    <row r="8" spans="3:17" ht="2" customHeight="1"/>
    <row r="9" spans="3:17">
      <c r="D9" t="s">
        <v>333</v>
      </c>
      <c r="H9" s="184"/>
      <c r="I9" s="185"/>
    </row>
    <row r="11" spans="3:17">
      <c r="D11" t="s">
        <v>331</v>
      </c>
    </row>
    <row r="13" spans="3:17" ht="14.5" customHeight="1">
      <c r="G13" s="179" t="str">
        <f>DetailedSummary!$K$9</f>
        <v>Typical case</v>
      </c>
      <c r="H13" s="179"/>
      <c r="I13" s="179"/>
      <c r="J13" s="179"/>
      <c r="L13" s="179" t="str">
        <f>DetailedSummary!$M$9</f>
        <v>Full coverage case</v>
      </c>
      <c r="M13" s="179"/>
      <c r="N13" s="179"/>
      <c r="O13" s="179"/>
      <c r="P13" s="180" t="s">
        <v>50</v>
      </c>
      <c r="Q13" s="181"/>
    </row>
    <row r="14" spans="3:17" s="1" customFormat="1" ht="45">
      <c r="C14" s="1" t="str">
        <f>'B. CostCategories'!F21</f>
        <v>R7</v>
      </c>
      <c r="D14" s="28" t="s">
        <v>46</v>
      </c>
      <c r="E14" s="28" t="str">
        <f>INDEX('B. CostCategories'!E:E,MATCH(C14,'B. CostCategories'!F:F,0))</f>
        <v>Sexual violence</v>
      </c>
      <c r="F14" s="28" t="str">
        <f>"Unit cost ("&amp;I_CurrencySymbol &amp;")"</f>
        <v>Unit cost ()</v>
      </c>
      <c r="G14" s="28" t="s">
        <v>47</v>
      </c>
      <c r="H14" s="28" t="s">
        <v>48</v>
      </c>
      <c r="I14" s="28" t="str">
        <f>"Total cost ("&amp;I_CurrencySymbol&amp;")"</f>
        <v>Total cost ()</v>
      </c>
      <c r="J14" s="28" t="s">
        <v>44</v>
      </c>
      <c r="K14"/>
      <c r="L14" s="32" t="str">
        <f t="shared" ref="L14:O14" si="0">G14</f>
        <v>Number of people / units</v>
      </c>
      <c r="M14" s="30" t="str">
        <f t="shared" si="0"/>
        <v>Days / hours</v>
      </c>
      <c r="N14" s="30" t="str">
        <f t="shared" si="0"/>
        <v>Total cost ()</v>
      </c>
      <c r="O14" s="31" t="str">
        <f t="shared" si="0"/>
        <v>Total cost $</v>
      </c>
      <c r="P14" s="34" t="s">
        <v>53</v>
      </c>
      <c r="Q14" s="34" t="s">
        <v>54</v>
      </c>
    </row>
    <row r="15" spans="3:17" outlineLevel="1">
      <c r="D15" s="23">
        <v>1</v>
      </c>
      <c r="E15" s="55" t="s">
        <v>296</v>
      </c>
      <c r="F15" s="55"/>
      <c r="G15" s="55"/>
      <c r="H15" s="55"/>
      <c r="I15" s="29">
        <f>IF(H15="",$F15*G15,$F15*G15*H15)</f>
        <v>0</v>
      </c>
      <c r="J15" s="29" t="e">
        <f t="shared" ref="J15:J24" si="1">I15/I_ExchangeRate</f>
        <v>#DIV/0!</v>
      </c>
      <c r="L15" s="55"/>
      <c r="M15" s="55"/>
      <c r="N15" s="29">
        <f>IF(M15="",$F15*L15,$F15*L15*M15)</f>
        <v>0</v>
      </c>
      <c r="O15" s="29" t="e">
        <f t="shared" ref="O15:O24" si="2">N15/I_ExchangeRate</f>
        <v>#DIV/0!</v>
      </c>
      <c r="P15" s="56"/>
      <c r="Q15" s="56"/>
    </row>
    <row r="16" spans="3:17" outlineLevel="1">
      <c r="D16" s="23">
        <f>D15+1</f>
        <v>2</v>
      </c>
      <c r="E16" s="55" t="s">
        <v>297</v>
      </c>
      <c r="F16" s="55"/>
      <c r="G16" s="55"/>
      <c r="H16" s="55"/>
      <c r="I16" s="29">
        <f t="shared" ref="I16:I24" si="3">IF(H16="",$F16*G16,$F16*G16*H16)</f>
        <v>0</v>
      </c>
      <c r="J16" s="29" t="e">
        <f t="shared" si="1"/>
        <v>#DIV/0!</v>
      </c>
      <c r="L16" s="55"/>
      <c r="M16" s="55"/>
      <c r="N16" s="29">
        <f>IF(M16="",$F16*L16,$F16*L16*M16)</f>
        <v>0</v>
      </c>
      <c r="O16" s="29" t="e">
        <f t="shared" si="2"/>
        <v>#DIV/0!</v>
      </c>
      <c r="P16" s="56"/>
      <c r="Q16" s="56"/>
    </row>
    <row r="17" spans="3:20" outlineLevel="1">
      <c r="D17" s="23">
        <f t="shared" ref="D17:D24" si="4">D16+1</f>
        <v>3</v>
      </c>
      <c r="E17" s="55" t="s">
        <v>298</v>
      </c>
      <c r="F17" s="55"/>
      <c r="G17" s="55"/>
      <c r="H17" s="55"/>
      <c r="I17" s="29">
        <f t="shared" si="3"/>
        <v>0</v>
      </c>
      <c r="J17" s="29" t="e">
        <f t="shared" si="1"/>
        <v>#DIV/0!</v>
      </c>
      <c r="L17" s="55"/>
      <c r="M17" s="55"/>
      <c r="N17" s="29">
        <f>IF(M17="",$F17*L17,$F17*L17*M17)</f>
        <v>0</v>
      </c>
      <c r="O17" s="29" t="e">
        <f t="shared" si="2"/>
        <v>#DIV/0!</v>
      </c>
      <c r="P17" s="56"/>
      <c r="Q17" s="56"/>
    </row>
    <row r="18" spans="3:20" outlineLevel="1">
      <c r="D18" s="23">
        <f t="shared" si="4"/>
        <v>4</v>
      </c>
      <c r="E18" s="55"/>
      <c r="F18" s="55"/>
      <c r="G18" s="55"/>
      <c r="H18" s="55"/>
      <c r="I18" s="29">
        <f t="shared" si="3"/>
        <v>0</v>
      </c>
      <c r="J18" s="29" t="e">
        <f t="shared" si="1"/>
        <v>#DIV/0!</v>
      </c>
      <c r="L18" s="55"/>
      <c r="M18" s="55"/>
      <c r="N18" s="29">
        <f t="shared" ref="N18:N24" si="5">IF(M18="",$F18*L18,$F18*L18*M18)</f>
        <v>0</v>
      </c>
      <c r="O18" s="29" t="e">
        <f t="shared" si="2"/>
        <v>#DIV/0!</v>
      </c>
      <c r="P18" s="56"/>
      <c r="Q18" s="56"/>
    </row>
    <row r="19" spans="3:20" outlineLevel="1">
      <c r="D19" s="23">
        <f t="shared" si="4"/>
        <v>5</v>
      </c>
      <c r="E19" s="55"/>
      <c r="F19" s="55"/>
      <c r="G19" s="55"/>
      <c r="H19" s="55"/>
      <c r="I19" s="29">
        <f t="shared" si="3"/>
        <v>0</v>
      </c>
      <c r="J19" s="29" t="e">
        <f t="shared" si="1"/>
        <v>#DIV/0!</v>
      </c>
      <c r="L19" s="55"/>
      <c r="M19" s="55"/>
      <c r="N19" s="29">
        <f t="shared" si="5"/>
        <v>0</v>
      </c>
      <c r="O19" s="29" t="e">
        <f t="shared" si="2"/>
        <v>#DIV/0!</v>
      </c>
      <c r="P19" s="56"/>
      <c r="Q19" s="56"/>
    </row>
    <row r="20" spans="3:20" outlineLevel="1">
      <c r="D20" s="23">
        <f t="shared" si="4"/>
        <v>6</v>
      </c>
      <c r="E20" s="55"/>
      <c r="F20" s="55"/>
      <c r="G20" s="55"/>
      <c r="H20" s="55"/>
      <c r="I20" s="29">
        <f t="shared" si="3"/>
        <v>0</v>
      </c>
      <c r="J20" s="29" t="e">
        <f t="shared" si="1"/>
        <v>#DIV/0!</v>
      </c>
      <c r="L20" s="55"/>
      <c r="M20" s="55"/>
      <c r="N20" s="29">
        <f t="shared" si="5"/>
        <v>0</v>
      </c>
      <c r="O20" s="29" t="e">
        <f t="shared" si="2"/>
        <v>#DIV/0!</v>
      </c>
      <c r="P20" s="56"/>
      <c r="Q20" s="56"/>
    </row>
    <row r="21" spans="3:20" outlineLevel="1">
      <c r="D21" s="23">
        <f t="shared" si="4"/>
        <v>7</v>
      </c>
      <c r="E21" s="55"/>
      <c r="F21" s="55"/>
      <c r="G21" s="55"/>
      <c r="H21" s="55"/>
      <c r="I21" s="29">
        <f t="shared" ref="I21:I23" si="6">IF(H21="",$F21*G21,$F21*G21*H21)</f>
        <v>0</v>
      </c>
      <c r="J21" s="29" t="e">
        <f t="shared" ref="J21:J23" si="7">I21/I_ExchangeRate</f>
        <v>#DIV/0!</v>
      </c>
      <c r="L21" s="55"/>
      <c r="M21" s="55"/>
      <c r="N21" s="29">
        <f t="shared" ref="N21:N23" si="8">IF(M21="",$F21*L21,$F21*L21*M21)</f>
        <v>0</v>
      </c>
      <c r="O21" s="29" t="e">
        <f t="shared" ref="O21:O23" si="9">N21/I_ExchangeRate</f>
        <v>#DIV/0!</v>
      </c>
      <c r="P21" s="56"/>
      <c r="Q21" s="56"/>
    </row>
    <row r="22" spans="3:20" outlineLevel="1">
      <c r="D22" s="23">
        <f t="shared" si="4"/>
        <v>8</v>
      </c>
      <c r="E22" s="55"/>
      <c r="F22" s="55"/>
      <c r="G22" s="55"/>
      <c r="H22" s="55"/>
      <c r="I22" s="29">
        <f t="shared" si="6"/>
        <v>0</v>
      </c>
      <c r="J22" s="29" t="e">
        <f t="shared" si="7"/>
        <v>#DIV/0!</v>
      </c>
      <c r="L22" s="55"/>
      <c r="M22" s="55"/>
      <c r="N22" s="29">
        <f t="shared" si="8"/>
        <v>0</v>
      </c>
      <c r="O22" s="29" t="e">
        <f t="shared" si="9"/>
        <v>#DIV/0!</v>
      </c>
      <c r="P22" s="56"/>
      <c r="Q22" s="56"/>
    </row>
    <row r="23" spans="3:20" outlineLevel="1">
      <c r="D23" s="23">
        <f t="shared" si="4"/>
        <v>9</v>
      </c>
      <c r="E23" s="55"/>
      <c r="F23" s="55"/>
      <c r="G23" s="55"/>
      <c r="H23" s="55"/>
      <c r="I23" s="29">
        <f t="shared" si="6"/>
        <v>0</v>
      </c>
      <c r="J23" s="29" t="e">
        <f t="shared" si="7"/>
        <v>#DIV/0!</v>
      </c>
      <c r="L23" s="55"/>
      <c r="M23" s="55"/>
      <c r="N23" s="29">
        <f t="shared" si="8"/>
        <v>0</v>
      </c>
      <c r="O23" s="29" t="e">
        <f t="shared" si="9"/>
        <v>#DIV/0!</v>
      </c>
      <c r="P23" s="56"/>
      <c r="Q23" s="56"/>
    </row>
    <row r="24" spans="3:20" outlineLevel="1">
      <c r="D24" s="23">
        <f t="shared" si="4"/>
        <v>10</v>
      </c>
      <c r="E24" s="55"/>
      <c r="F24" s="55"/>
      <c r="G24" s="55"/>
      <c r="H24" s="55"/>
      <c r="I24" s="29">
        <f t="shared" si="3"/>
        <v>0</v>
      </c>
      <c r="J24" s="29" t="e">
        <f t="shared" si="1"/>
        <v>#DIV/0!</v>
      </c>
      <c r="L24" s="55"/>
      <c r="M24" s="55"/>
      <c r="N24" s="29">
        <f t="shared" si="5"/>
        <v>0</v>
      </c>
      <c r="O24" s="29" t="e">
        <f t="shared" si="2"/>
        <v>#DIV/0!</v>
      </c>
      <c r="P24" s="56"/>
      <c r="Q24" s="56"/>
    </row>
    <row r="25" spans="3:20" s="35" customFormat="1">
      <c r="D25" s="36"/>
      <c r="E25" s="36" t="s">
        <v>45</v>
      </c>
      <c r="F25" s="37"/>
      <c r="G25" s="37"/>
      <c r="H25" s="37"/>
      <c r="I25" s="36">
        <f>SUM(I15:I24)</f>
        <v>0</v>
      </c>
      <c r="J25" s="36" t="e">
        <f>SUM(J15:J24)</f>
        <v>#DIV/0!</v>
      </c>
      <c r="K25"/>
      <c r="L25" s="37"/>
      <c r="M25" s="37"/>
      <c r="N25" s="36">
        <f>SUM(N15:N24)</f>
        <v>0</v>
      </c>
      <c r="O25" s="36" t="e">
        <f>SUM(O15:O24)</f>
        <v>#DIV/0!</v>
      </c>
      <c r="P25" s="38"/>
      <c r="Q25" s="38"/>
    </row>
    <row r="26" spans="3:20">
      <c r="T26" s="21"/>
    </row>
    <row r="27" spans="3:20" ht="14.5" customHeight="1">
      <c r="G27" s="179" t="str">
        <f>G13</f>
        <v>Typical case</v>
      </c>
      <c r="H27" s="179"/>
      <c r="I27" s="179"/>
      <c r="J27" s="179"/>
      <c r="L27" s="179" t="str">
        <f>L13</f>
        <v>Full coverage case</v>
      </c>
      <c r="M27" s="179"/>
      <c r="N27" s="179"/>
      <c r="O27" s="179"/>
      <c r="P27" s="180" t="s">
        <v>50</v>
      </c>
      <c r="Q27" s="181"/>
      <c r="T27" s="21"/>
    </row>
    <row r="28" spans="3:20" ht="45">
      <c r="C28" t="str">
        <f>'B. CostCategories'!F22</f>
        <v>R8</v>
      </c>
      <c r="D28" s="28" t="s">
        <v>46</v>
      </c>
      <c r="E28" s="28" t="str">
        <f>INDEX('B. CostCategories'!E:E,MATCH(C28,'B. CostCategories'!F:F,0))</f>
        <v>Physical violence</v>
      </c>
      <c r="F28" s="28" t="str">
        <f>"Unit cost ("&amp;I_CurrencySymbol &amp;")"</f>
        <v>Unit cost ()</v>
      </c>
      <c r="G28" s="28" t="s">
        <v>47</v>
      </c>
      <c r="H28" s="28" t="s">
        <v>48</v>
      </c>
      <c r="I28" s="28" t="str">
        <f>"Total cost ("&amp;I_CurrencySymbol&amp;")"</f>
        <v>Total cost ()</v>
      </c>
      <c r="J28" s="28" t="s">
        <v>44</v>
      </c>
      <c r="L28" s="32" t="str">
        <f t="shared" ref="L28" si="10">G28</f>
        <v>Number of people / units</v>
      </c>
      <c r="M28" s="30" t="str">
        <f t="shared" ref="M28" si="11">H28</f>
        <v>Days / hours</v>
      </c>
      <c r="N28" s="30" t="str">
        <f t="shared" ref="N28" si="12">I28</f>
        <v>Total cost ()</v>
      </c>
      <c r="O28" s="31" t="str">
        <f t="shared" ref="O28" si="13">J28</f>
        <v>Total cost $</v>
      </c>
      <c r="P28" s="34" t="s">
        <v>51</v>
      </c>
      <c r="Q28" s="34" t="s">
        <v>52</v>
      </c>
      <c r="T28" s="21"/>
    </row>
    <row r="29" spans="3:20" outlineLevel="1">
      <c r="D29" s="23">
        <v>1</v>
      </c>
      <c r="E29" s="55" t="s">
        <v>299</v>
      </c>
      <c r="F29" s="55"/>
      <c r="G29" s="55"/>
      <c r="H29" s="55"/>
      <c r="I29" s="29">
        <f>IF(H29="",$F29*G29,$F29*G29*H29)</f>
        <v>0</v>
      </c>
      <c r="J29" s="29" t="e">
        <f t="shared" ref="J29:J38" si="14">I29/I_ExchangeRate</f>
        <v>#DIV/0!</v>
      </c>
      <c r="L29" s="55"/>
      <c r="M29" s="55"/>
      <c r="N29" s="29">
        <f t="shared" ref="N29:N38" si="15">IF(M29="",$F29*L29,$F29*L29*M29)</f>
        <v>0</v>
      </c>
      <c r="O29" s="29" t="e">
        <f t="shared" ref="O29:O38" si="16">N29/I_ExchangeRate</f>
        <v>#DIV/0!</v>
      </c>
      <c r="P29" s="56"/>
      <c r="Q29" s="56"/>
      <c r="T29" s="21"/>
    </row>
    <row r="30" spans="3:20" outlineLevel="1">
      <c r="D30" s="23">
        <f>D29+1</f>
        <v>2</v>
      </c>
      <c r="E30" s="55" t="s">
        <v>300</v>
      </c>
      <c r="F30" s="55"/>
      <c r="G30" s="55"/>
      <c r="H30" s="55"/>
      <c r="I30" s="29">
        <f>IF(H30="",$F30*G30,$F30*G30*H30)</f>
        <v>0</v>
      </c>
      <c r="J30" s="29" t="e">
        <f t="shared" si="14"/>
        <v>#DIV/0!</v>
      </c>
      <c r="L30" s="55"/>
      <c r="M30" s="55"/>
      <c r="N30" s="29">
        <f t="shared" si="15"/>
        <v>0</v>
      </c>
      <c r="O30" s="29" t="e">
        <f t="shared" si="16"/>
        <v>#DIV/0!</v>
      </c>
      <c r="P30" s="56"/>
      <c r="Q30" s="56"/>
      <c r="T30" s="21"/>
    </row>
    <row r="31" spans="3:20" outlineLevel="1">
      <c r="D31" s="23">
        <f t="shared" ref="D31:D38" si="17">D30+1</f>
        <v>3</v>
      </c>
      <c r="E31" s="55" t="s">
        <v>301</v>
      </c>
      <c r="F31" s="55"/>
      <c r="G31" s="55"/>
      <c r="H31" s="55"/>
      <c r="I31" s="29">
        <f t="shared" ref="I31:I38" si="18">IF(H31="",$F31*G31,$F31*G31*H31)</f>
        <v>0</v>
      </c>
      <c r="J31" s="29" t="e">
        <f t="shared" si="14"/>
        <v>#DIV/0!</v>
      </c>
      <c r="L31" s="55"/>
      <c r="M31" s="55"/>
      <c r="N31" s="29">
        <f t="shared" si="15"/>
        <v>0</v>
      </c>
      <c r="O31" s="29" t="e">
        <f t="shared" si="16"/>
        <v>#DIV/0!</v>
      </c>
      <c r="P31" s="56"/>
      <c r="Q31" s="56"/>
      <c r="T31" s="21"/>
    </row>
    <row r="32" spans="3:20" outlineLevel="1">
      <c r="D32" s="23">
        <f t="shared" si="17"/>
        <v>4</v>
      </c>
      <c r="E32" s="55" t="s">
        <v>302</v>
      </c>
      <c r="F32" s="55"/>
      <c r="G32" s="55"/>
      <c r="H32" s="55"/>
      <c r="I32" s="29">
        <f>IF(H32="",$F32*G32,$F32*G32*H32)</f>
        <v>0</v>
      </c>
      <c r="J32" s="29" t="e">
        <f t="shared" si="14"/>
        <v>#DIV/0!</v>
      </c>
      <c r="L32" s="55"/>
      <c r="M32" s="55"/>
      <c r="N32" s="29">
        <f t="shared" si="15"/>
        <v>0</v>
      </c>
      <c r="O32" s="29" t="e">
        <f t="shared" si="16"/>
        <v>#DIV/0!</v>
      </c>
      <c r="P32" s="56"/>
      <c r="Q32" s="56"/>
      <c r="T32" s="21"/>
    </row>
    <row r="33" spans="3:20" outlineLevel="1">
      <c r="D33" s="23">
        <f t="shared" si="17"/>
        <v>5</v>
      </c>
      <c r="E33" s="55"/>
      <c r="F33" s="55"/>
      <c r="G33" s="55"/>
      <c r="H33" s="55"/>
      <c r="I33" s="29">
        <f t="shared" si="18"/>
        <v>0</v>
      </c>
      <c r="J33" s="29" t="e">
        <f t="shared" si="14"/>
        <v>#DIV/0!</v>
      </c>
      <c r="L33" s="55"/>
      <c r="M33" s="55"/>
      <c r="N33" s="29">
        <f t="shared" si="15"/>
        <v>0</v>
      </c>
      <c r="O33" s="29" t="e">
        <f t="shared" si="16"/>
        <v>#DIV/0!</v>
      </c>
      <c r="P33" s="56"/>
      <c r="Q33" s="56"/>
      <c r="T33" s="21"/>
    </row>
    <row r="34" spans="3:20" outlineLevel="1">
      <c r="D34" s="23">
        <f t="shared" si="17"/>
        <v>6</v>
      </c>
      <c r="E34" s="55"/>
      <c r="F34" s="55"/>
      <c r="G34" s="55"/>
      <c r="H34" s="55"/>
      <c r="I34" s="29">
        <f t="shared" si="18"/>
        <v>0</v>
      </c>
      <c r="J34" s="29" t="e">
        <f t="shared" si="14"/>
        <v>#DIV/0!</v>
      </c>
      <c r="L34" s="55"/>
      <c r="M34" s="55"/>
      <c r="N34" s="29">
        <f t="shared" si="15"/>
        <v>0</v>
      </c>
      <c r="O34" s="29" t="e">
        <f t="shared" si="16"/>
        <v>#DIV/0!</v>
      </c>
      <c r="P34" s="56"/>
      <c r="Q34" s="56"/>
      <c r="T34" s="21"/>
    </row>
    <row r="35" spans="3:20" outlineLevel="1">
      <c r="D35" s="23">
        <f t="shared" si="17"/>
        <v>7</v>
      </c>
      <c r="E35" s="55"/>
      <c r="F35" s="55"/>
      <c r="G35" s="55"/>
      <c r="H35" s="55"/>
      <c r="I35" s="29">
        <f t="shared" si="18"/>
        <v>0</v>
      </c>
      <c r="J35" s="29" t="e">
        <f t="shared" si="14"/>
        <v>#DIV/0!</v>
      </c>
      <c r="L35" s="55"/>
      <c r="M35" s="55"/>
      <c r="N35" s="29">
        <f t="shared" si="15"/>
        <v>0</v>
      </c>
      <c r="O35" s="29" t="e">
        <f t="shared" si="16"/>
        <v>#DIV/0!</v>
      </c>
      <c r="P35" s="56"/>
      <c r="Q35" s="56"/>
      <c r="T35" s="21"/>
    </row>
    <row r="36" spans="3:20" outlineLevel="1">
      <c r="D36" s="23">
        <f t="shared" si="17"/>
        <v>8</v>
      </c>
      <c r="E36" s="55"/>
      <c r="F36" s="55"/>
      <c r="G36" s="55"/>
      <c r="H36" s="55"/>
      <c r="I36" s="29">
        <f t="shared" ref="I36:I37" si="19">IF(H36="",$F36*G36,$F36*G36*H36)</f>
        <v>0</v>
      </c>
      <c r="J36" s="29" t="e">
        <f t="shared" ref="J36:J37" si="20">I36/I_ExchangeRate</f>
        <v>#DIV/0!</v>
      </c>
      <c r="L36" s="55"/>
      <c r="M36" s="55"/>
      <c r="N36" s="29">
        <f t="shared" ref="N36:N37" si="21">IF(M36="",$F36*L36,$F36*L36*M36)</f>
        <v>0</v>
      </c>
      <c r="O36" s="29" t="e">
        <f t="shared" ref="O36:O37" si="22">N36/I_ExchangeRate</f>
        <v>#DIV/0!</v>
      </c>
      <c r="P36" s="56"/>
      <c r="Q36" s="56"/>
      <c r="T36" s="21"/>
    </row>
    <row r="37" spans="3:20" outlineLevel="1">
      <c r="D37" s="23">
        <f t="shared" si="17"/>
        <v>9</v>
      </c>
      <c r="E37" s="55"/>
      <c r="F37" s="55"/>
      <c r="G37" s="55"/>
      <c r="H37" s="55"/>
      <c r="I37" s="29">
        <f t="shared" si="19"/>
        <v>0</v>
      </c>
      <c r="J37" s="29" t="e">
        <f t="shared" si="20"/>
        <v>#DIV/0!</v>
      </c>
      <c r="L37" s="55"/>
      <c r="M37" s="55"/>
      <c r="N37" s="29">
        <f t="shared" si="21"/>
        <v>0</v>
      </c>
      <c r="O37" s="29" t="e">
        <f t="shared" si="22"/>
        <v>#DIV/0!</v>
      </c>
      <c r="P37" s="56"/>
      <c r="Q37" s="56"/>
      <c r="T37" s="21"/>
    </row>
    <row r="38" spans="3:20" outlineLevel="1">
      <c r="D38" s="23">
        <f t="shared" si="17"/>
        <v>10</v>
      </c>
      <c r="E38" s="55"/>
      <c r="F38" s="55"/>
      <c r="G38" s="55"/>
      <c r="H38" s="55"/>
      <c r="I38" s="29">
        <f t="shared" si="18"/>
        <v>0</v>
      </c>
      <c r="J38" s="29" t="e">
        <f t="shared" si="14"/>
        <v>#DIV/0!</v>
      </c>
      <c r="L38" s="55"/>
      <c r="M38" s="55"/>
      <c r="N38" s="29">
        <f t="shared" si="15"/>
        <v>0</v>
      </c>
      <c r="O38" s="29" t="e">
        <f t="shared" si="16"/>
        <v>#DIV/0!</v>
      </c>
      <c r="P38" s="56"/>
      <c r="Q38" s="56"/>
      <c r="T38" s="21"/>
    </row>
    <row r="39" spans="3:20" s="35" customFormat="1">
      <c r="D39" s="36"/>
      <c r="E39" s="36" t="s">
        <v>45</v>
      </c>
      <c r="F39" s="37"/>
      <c r="G39" s="37"/>
      <c r="H39" s="37"/>
      <c r="I39" s="36">
        <f>SUM(I29:I38)</f>
        <v>0</v>
      </c>
      <c r="J39" s="36" t="e">
        <f>SUM(J29:J38)</f>
        <v>#DIV/0!</v>
      </c>
      <c r="K39"/>
      <c r="L39" s="37"/>
      <c r="M39" s="37"/>
      <c r="N39" s="36">
        <f>SUM(N29:N38)</f>
        <v>0</v>
      </c>
      <c r="O39" s="36" t="e">
        <f>SUM(O29:O38)</f>
        <v>#DIV/0!</v>
      </c>
      <c r="P39" s="38"/>
      <c r="Q39" s="38"/>
    </row>
    <row r="40" spans="3:20">
      <c r="T40" s="21"/>
    </row>
    <row r="41" spans="3:20" ht="14.5" customHeight="1">
      <c r="G41" s="179" t="str">
        <f>G27</f>
        <v>Typical case</v>
      </c>
      <c r="H41" s="179"/>
      <c r="I41" s="179"/>
      <c r="J41" s="179"/>
      <c r="L41" s="179" t="str">
        <f>L27</f>
        <v>Full coverage case</v>
      </c>
      <c r="M41" s="179"/>
      <c r="N41" s="179"/>
      <c r="O41" s="179"/>
      <c r="P41" s="180" t="s">
        <v>50</v>
      </c>
      <c r="Q41" s="181"/>
      <c r="T41" s="21"/>
    </row>
    <row r="42" spans="3:20" ht="45">
      <c r="C42" t="str">
        <f>'B. CostCategories'!F23</f>
        <v>R9</v>
      </c>
      <c r="D42" s="28" t="s">
        <v>46</v>
      </c>
      <c r="E42" s="28">
        <f>INDEX('B. CostCategories'!E:E,MATCH(C42,'B. CostCategories'!F:F,0))</f>
        <v>0</v>
      </c>
      <c r="F42" s="28" t="str">
        <f>"Unit cost ("&amp;I_CurrencySymbol &amp;")"</f>
        <v>Unit cost ()</v>
      </c>
      <c r="G42" s="28" t="s">
        <v>47</v>
      </c>
      <c r="H42" s="28" t="s">
        <v>48</v>
      </c>
      <c r="I42" s="28" t="str">
        <f>"Total cost ("&amp;I_CurrencySymbol&amp;")"</f>
        <v>Total cost ()</v>
      </c>
      <c r="J42" s="28" t="s">
        <v>44</v>
      </c>
      <c r="L42" s="32" t="str">
        <f t="shared" ref="L42" si="23">G42</f>
        <v>Number of people / units</v>
      </c>
      <c r="M42" s="30" t="str">
        <f t="shared" ref="M42" si="24">H42</f>
        <v>Days / hours</v>
      </c>
      <c r="N42" s="30" t="str">
        <f t="shared" ref="N42" si="25">I42</f>
        <v>Total cost ()</v>
      </c>
      <c r="O42" s="31" t="str">
        <f t="shared" ref="O42" si="26">J42</f>
        <v>Total cost $</v>
      </c>
      <c r="P42" s="34" t="s">
        <v>51</v>
      </c>
      <c r="Q42" s="34" t="s">
        <v>52</v>
      </c>
      <c r="T42" s="21"/>
    </row>
    <row r="43" spans="3:20" outlineLevel="1">
      <c r="D43" s="23">
        <v>1</v>
      </c>
      <c r="E43" s="55"/>
      <c r="F43" s="55"/>
      <c r="G43" s="55"/>
      <c r="H43" s="55"/>
      <c r="I43" s="29">
        <f>IF(H43="",$F43*G43,$F43*G43*H43)</f>
        <v>0</v>
      </c>
      <c r="J43" s="29" t="e">
        <f t="shared" ref="J43:J52" si="27">I43/I_ExchangeRate</f>
        <v>#DIV/0!</v>
      </c>
      <c r="L43" s="55"/>
      <c r="M43" s="55"/>
      <c r="N43" s="29">
        <f t="shared" ref="N43:N52" si="28">IF(M43="",$F43*L43,$F43*L43*M43)</f>
        <v>0</v>
      </c>
      <c r="O43" s="29" t="e">
        <f t="shared" ref="O43:O52" si="29">N43/I_ExchangeRate</f>
        <v>#DIV/0!</v>
      </c>
      <c r="P43" s="56"/>
      <c r="Q43" s="56"/>
      <c r="T43" s="21"/>
    </row>
    <row r="44" spans="3:20" outlineLevel="1">
      <c r="D44" s="23">
        <f>D43+1</f>
        <v>2</v>
      </c>
      <c r="E44" s="55"/>
      <c r="F44" s="55"/>
      <c r="G44" s="55"/>
      <c r="H44" s="55"/>
      <c r="I44" s="29">
        <f t="shared" ref="I44:I52" si="30">IF(H44="",$F44*G44,$F44*G44*H44)</f>
        <v>0</v>
      </c>
      <c r="J44" s="29" t="e">
        <f t="shared" si="27"/>
        <v>#DIV/0!</v>
      </c>
      <c r="L44" s="55"/>
      <c r="M44" s="55"/>
      <c r="N44" s="29">
        <f t="shared" si="28"/>
        <v>0</v>
      </c>
      <c r="O44" s="29" t="e">
        <f t="shared" si="29"/>
        <v>#DIV/0!</v>
      </c>
      <c r="P44" s="56"/>
      <c r="Q44" s="56"/>
      <c r="T44" s="21"/>
    </row>
    <row r="45" spans="3:20" outlineLevel="1">
      <c r="D45" s="23">
        <f t="shared" ref="D45:D52" si="31">D44+1</f>
        <v>3</v>
      </c>
      <c r="E45" s="55"/>
      <c r="F45" s="55"/>
      <c r="G45" s="55"/>
      <c r="H45" s="55"/>
      <c r="I45" s="29">
        <f t="shared" si="30"/>
        <v>0</v>
      </c>
      <c r="J45" s="29" t="e">
        <f t="shared" si="27"/>
        <v>#DIV/0!</v>
      </c>
      <c r="L45" s="55"/>
      <c r="M45" s="55"/>
      <c r="N45" s="29">
        <f t="shared" si="28"/>
        <v>0</v>
      </c>
      <c r="O45" s="29" t="e">
        <f t="shared" si="29"/>
        <v>#DIV/0!</v>
      </c>
      <c r="P45" s="56"/>
      <c r="Q45" s="56"/>
      <c r="T45" s="21"/>
    </row>
    <row r="46" spans="3:20" outlineLevel="1">
      <c r="D46" s="23">
        <f t="shared" si="31"/>
        <v>4</v>
      </c>
      <c r="E46" s="55"/>
      <c r="F46" s="55"/>
      <c r="G46" s="55"/>
      <c r="H46" s="55"/>
      <c r="I46" s="29">
        <f t="shared" si="30"/>
        <v>0</v>
      </c>
      <c r="J46" s="29" t="e">
        <f t="shared" si="27"/>
        <v>#DIV/0!</v>
      </c>
      <c r="L46" s="55"/>
      <c r="M46" s="55"/>
      <c r="N46" s="29">
        <f t="shared" si="28"/>
        <v>0</v>
      </c>
      <c r="O46" s="29" t="e">
        <f t="shared" si="29"/>
        <v>#DIV/0!</v>
      </c>
      <c r="P46" s="56"/>
      <c r="Q46" s="56"/>
      <c r="T46" s="21"/>
    </row>
    <row r="47" spans="3:20" outlineLevel="1">
      <c r="D47" s="23">
        <f t="shared" si="31"/>
        <v>5</v>
      </c>
      <c r="E47" s="55"/>
      <c r="F47" s="55"/>
      <c r="G47" s="55"/>
      <c r="H47" s="55"/>
      <c r="I47" s="29">
        <f t="shared" ref="I47:I49" si="32">IF(H47="",$F47*G47,$F47*G47*H47)</f>
        <v>0</v>
      </c>
      <c r="J47" s="29" t="e">
        <f t="shared" ref="J47:J49" si="33">I47/I_ExchangeRate</f>
        <v>#DIV/0!</v>
      </c>
      <c r="L47" s="55"/>
      <c r="M47" s="55"/>
      <c r="N47" s="29">
        <f t="shared" ref="N47:N49" si="34">IF(M47="",$F47*L47,$F47*L47*M47)</f>
        <v>0</v>
      </c>
      <c r="O47" s="29" t="e">
        <f t="shared" ref="O47:O49" si="35">N47/I_ExchangeRate</f>
        <v>#DIV/0!</v>
      </c>
      <c r="P47" s="56"/>
      <c r="Q47" s="56"/>
      <c r="T47" s="21"/>
    </row>
    <row r="48" spans="3:20" outlineLevel="1">
      <c r="D48" s="23">
        <f t="shared" si="31"/>
        <v>6</v>
      </c>
      <c r="E48" s="55"/>
      <c r="F48" s="55"/>
      <c r="G48" s="55"/>
      <c r="H48" s="55"/>
      <c r="I48" s="29">
        <f t="shared" si="32"/>
        <v>0</v>
      </c>
      <c r="J48" s="29" t="e">
        <f t="shared" si="33"/>
        <v>#DIV/0!</v>
      </c>
      <c r="L48" s="55"/>
      <c r="M48" s="55"/>
      <c r="N48" s="29">
        <f t="shared" si="34"/>
        <v>0</v>
      </c>
      <c r="O48" s="29" t="e">
        <f t="shared" si="35"/>
        <v>#DIV/0!</v>
      </c>
      <c r="P48" s="56"/>
      <c r="Q48" s="56"/>
      <c r="T48" s="21"/>
    </row>
    <row r="49" spans="3:20" outlineLevel="1">
      <c r="D49" s="23">
        <f t="shared" si="31"/>
        <v>7</v>
      </c>
      <c r="E49" s="55"/>
      <c r="F49" s="55"/>
      <c r="G49" s="55"/>
      <c r="H49" s="55"/>
      <c r="I49" s="29">
        <f t="shared" si="32"/>
        <v>0</v>
      </c>
      <c r="J49" s="29" t="e">
        <f t="shared" si="33"/>
        <v>#DIV/0!</v>
      </c>
      <c r="L49" s="55"/>
      <c r="M49" s="55"/>
      <c r="N49" s="29">
        <f t="shared" si="34"/>
        <v>0</v>
      </c>
      <c r="O49" s="29" t="e">
        <f t="shared" si="35"/>
        <v>#DIV/0!</v>
      </c>
      <c r="P49" s="56"/>
      <c r="Q49" s="56"/>
      <c r="T49" s="21"/>
    </row>
    <row r="50" spans="3:20" outlineLevel="1">
      <c r="D50" s="23">
        <f t="shared" si="31"/>
        <v>8</v>
      </c>
      <c r="E50" s="55"/>
      <c r="F50" s="55"/>
      <c r="G50" s="55"/>
      <c r="H50" s="55"/>
      <c r="I50" s="29">
        <f t="shared" si="30"/>
        <v>0</v>
      </c>
      <c r="J50" s="29" t="e">
        <f t="shared" si="27"/>
        <v>#DIV/0!</v>
      </c>
      <c r="L50" s="55"/>
      <c r="M50" s="55"/>
      <c r="N50" s="29">
        <f t="shared" si="28"/>
        <v>0</v>
      </c>
      <c r="O50" s="29" t="e">
        <f t="shared" si="29"/>
        <v>#DIV/0!</v>
      </c>
      <c r="P50" s="56"/>
      <c r="Q50" s="56"/>
      <c r="T50" s="21"/>
    </row>
    <row r="51" spans="3:20" outlineLevel="1">
      <c r="D51" s="23">
        <f t="shared" si="31"/>
        <v>9</v>
      </c>
      <c r="E51" s="55"/>
      <c r="F51" s="55"/>
      <c r="G51" s="55"/>
      <c r="H51" s="55"/>
      <c r="I51" s="29">
        <f t="shared" si="30"/>
        <v>0</v>
      </c>
      <c r="J51" s="29" t="e">
        <f t="shared" si="27"/>
        <v>#DIV/0!</v>
      </c>
      <c r="L51" s="55"/>
      <c r="M51" s="55"/>
      <c r="N51" s="29">
        <f t="shared" si="28"/>
        <v>0</v>
      </c>
      <c r="O51" s="29" t="e">
        <f t="shared" si="29"/>
        <v>#DIV/0!</v>
      </c>
      <c r="P51" s="56"/>
      <c r="Q51" s="56"/>
      <c r="T51" s="21"/>
    </row>
    <row r="52" spans="3:20" outlineLevel="1">
      <c r="D52" s="23">
        <f t="shared" si="31"/>
        <v>10</v>
      </c>
      <c r="E52" s="55"/>
      <c r="F52" s="55"/>
      <c r="G52" s="55"/>
      <c r="H52" s="55"/>
      <c r="I52" s="29">
        <f t="shared" si="30"/>
        <v>0</v>
      </c>
      <c r="J52" s="29" t="e">
        <f t="shared" si="27"/>
        <v>#DIV/0!</v>
      </c>
      <c r="L52" s="55"/>
      <c r="M52" s="55"/>
      <c r="N52" s="29">
        <f t="shared" si="28"/>
        <v>0</v>
      </c>
      <c r="O52" s="29" t="e">
        <f t="shared" si="29"/>
        <v>#DIV/0!</v>
      </c>
      <c r="P52" s="56"/>
      <c r="Q52" s="56"/>
      <c r="T52" s="21"/>
    </row>
    <row r="53" spans="3:20" s="35" customFormat="1">
      <c r="D53" s="36"/>
      <c r="E53" s="36" t="s">
        <v>45</v>
      </c>
      <c r="F53" s="37"/>
      <c r="G53" s="37"/>
      <c r="H53" s="37"/>
      <c r="I53" s="36">
        <f>SUM(I43:I52)</f>
        <v>0</v>
      </c>
      <c r="J53" s="36" t="e">
        <f>SUM(J43:J52)</f>
        <v>#DIV/0!</v>
      </c>
      <c r="K53"/>
      <c r="L53" s="37"/>
      <c r="M53" s="37"/>
      <c r="N53" s="36">
        <f>SUM(N43:N52)</f>
        <v>0</v>
      </c>
      <c r="O53" s="36" t="e">
        <f>SUM(O43:O52)</f>
        <v>#DIV/0!</v>
      </c>
      <c r="P53" s="38"/>
      <c r="Q53" s="38"/>
    </row>
    <row r="54" spans="3:20">
      <c r="T54" s="21"/>
    </row>
    <row r="55" spans="3:20" ht="14.5" customHeight="1">
      <c r="G55" s="179" t="str">
        <f>G41</f>
        <v>Typical case</v>
      </c>
      <c r="H55" s="179"/>
      <c r="I55" s="179"/>
      <c r="J55" s="179"/>
      <c r="L55" s="179" t="str">
        <f>L41</f>
        <v>Full coverage case</v>
      </c>
      <c r="M55" s="179"/>
      <c r="N55" s="179"/>
      <c r="O55" s="179"/>
      <c r="P55" s="180" t="s">
        <v>50</v>
      </c>
      <c r="Q55" s="181"/>
      <c r="T55" s="21"/>
    </row>
    <row r="56" spans="3:20" ht="45">
      <c r="C56" t="str">
        <f>'B. CostCategories'!F24</f>
        <v>R10</v>
      </c>
      <c r="D56" s="28" t="s">
        <v>46</v>
      </c>
      <c r="E56" s="28">
        <f>INDEX('B. CostCategories'!E:E,MATCH(C56,'B. CostCategories'!F:F,0))</f>
        <v>0</v>
      </c>
      <c r="F56" s="28" t="str">
        <f>"Unit cost ("&amp;I_CurrencySymbol &amp;")"</f>
        <v>Unit cost ()</v>
      </c>
      <c r="G56" s="28" t="s">
        <v>47</v>
      </c>
      <c r="H56" s="28" t="s">
        <v>48</v>
      </c>
      <c r="I56" s="28" t="str">
        <f>"Total cost ("&amp;I_CurrencySymbol&amp;")"</f>
        <v>Total cost ()</v>
      </c>
      <c r="J56" s="28" t="s">
        <v>44</v>
      </c>
      <c r="L56" s="32" t="str">
        <f t="shared" ref="L56" si="36">G56</f>
        <v>Number of people / units</v>
      </c>
      <c r="M56" s="30" t="str">
        <f t="shared" ref="M56" si="37">H56</f>
        <v>Days / hours</v>
      </c>
      <c r="N56" s="30" t="str">
        <f t="shared" ref="N56" si="38">I56</f>
        <v>Total cost ()</v>
      </c>
      <c r="O56" s="31" t="str">
        <f t="shared" ref="O56" si="39">J56</f>
        <v>Total cost $</v>
      </c>
      <c r="P56" s="34" t="s">
        <v>51</v>
      </c>
      <c r="Q56" s="34" t="s">
        <v>52</v>
      </c>
      <c r="T56" s="21"/>
    </row>
    <row r="57" spans="3:20" outlineLevel="2">
      <c r="D57" s="23">
        <v>1</v>
      </c>
      <c r="E57" s="55"/>
      <c r="F57" s="55"/>
      <c r="G57" s="55"/>
      <c r="H57" s="55"/>
      <c r="I57" s="29">
        <f>IF(H57="",$F57*G57,$F57*G57*H57)</f>
        <v>0</v>
      </c>
      <c r="J57" s="29" t="e">
        <f t="shared" ref="J57:J66" si="40">I57/I_ExchangeRate</f>
        <v>#DIV/0!</v>
      </c>
      <c r="L57" s="55"/>
      <c r="M57" s="55"/>
      <c r="N57" s="29">
        <f t="shared" ref="N57:N66" si="41">IF(M57="",$F57*L57,$F57*L57*M57)</f>
        <v>0</v>
      </c>
      <c r="O57" s="29" t="e">
        <f t="shared" ref="O57:O66" si="42">N57/I_ExchangeRate</f>
        <v>#DIV/0!</v>
      </c>
      <c r="P57" s="56"/>
      <c r="Q57" s="56"/>
      <c r="T57" s="21"/>
    </row>
    <row r="58" spans="3:20" outlineLevel="2">
      <c r="D58" s="23">
        <f>D57+1</f>
        <v>2</v>
      </c>
      <c r="E58" s="55"/>
      <c r="F58" s="55"/>
      <c r="G58" s="55"/>
      <c r="H58" s="55"/>
      <c r="I58" s="29">
        <f t="shared" ref="I58:I66" si="43">IF(H58="",$F58*G58,$F58*G58*H58)</f>
        <v>0</v>
      </c>
      <c r="J58" s="29" t="e">
        <f t="shared" si="40"/>
        <v>#DIV/0!</v>
      </c>
      <c r="L58" s="55"/>
      <c r="M58" s="55"/>
      <c r="N58" s="29">
        <f t="shared" si="41"/>
        <v>0</v>
      </c>
      <c r="O58" s="29" t="e">
        <f t="shared" si="42"/>
        <v>#DIV/0!</v>
      </c>
      <c r="P58" s="56"/>
      <c r="Q58" s="56"/>
      <c r="T58" s="21"/>
    </row>
    <row r="59" spans="3:20" outlineLevel="2">
      <c r="D59" s="23">
        <f t="shared" ref="D59:D66" si="44">D58+1</f>
        <v>3</v>
      </c>
      <c r="E59" s="55"/>
      <c r="F59" s="55"/>
      <c r="G59" s="55"/>
      <c r="H59" s="55"/>
      <c r="I59" s="29">
        <f t="shared" si="43"/>
        <v>0</v>
      </c>
      <c r="J59" s="29" t="e">
        <f t="shared" si="40"/>
        <v>#DIV/0!</v>
      </c>
      <c r="L59" s="55"/>
      <c r="M59" s="55"/>
      <c r="N59" s="29">
        <f t="shared" si="41"/>
        <v>0</v>
      </c>
      <c r="O59" s="29" t="e">
        <f t="shared" si="42"/>
        <v>#DIV/0!</v>
      </c>
      <c r="P59" s="56"/>
      <c r="Q59" s="56"/>
      <c r="T59" s="21"/>
    </row>
    <row r="60" spans="3:20" outlineLevel="2">
      <c r="D60" s="23">
        <f t="shared" si="44"/>
        <v>4</v>
      </c>
      <c r="E60" s="55"/>
      <c r="F60" s="55"/>
      <c r="G60" s="55"/>
      <c r="H60" s="55"/>
      <c r="I60" s="29">
        <f t="shared" si="43"/>
        <v>0</v>
      </c>
      <c r="J60" s="29" t="e">
        <f t="shared" si="40"/>
        <v>#DIV/0!</v>
      </c>
      <c r="L60" s="55"/>
      <c r="M60" s="55"/>
      <c r="N60" s="29">
        <f t="shared" si="41"/>
        <v>0</v>
      </c>
      <c r="O60" s="29" t="e">
        <f t="shared" si="42"/>
        <v>#DIV/0!</v>
      </c>
      <c r="P60" s="56"/>
      <c r="Q60" s="56"/>
      <c r="T60" s="21"/>
    </row>
    <row r="61" spans="3:20" outlineLevel="2">
      <c r="D61" s="23">
        <f t="shared" si="44"/>
        <v>5</v>
      </c>
      <c r="E61" s="55"/>
      <c r="F61" s="55"/>
      <c r="G61" s="55"/>
      <c r="H61" s="55"/>
      <c r="I61" s="29">
        <f t="shared" si="43"/>
        <v>0</v>
      </c>
      <c r="J61" s="29" t="e">
        <f t="shared" si="40"/>
        <v>#DIV/0!</v>
      </c>
      <c r="L61" s="55"/>
      <c r="M61" s="55"/>
      <c r="N61" s="29">
        <f t="shared" si="41"/>
        <v>0</v>
      </c>
      <c r="O61" s="29" t="e">
        <f t="shared" si="42"/>
        <v>#DIV/0!</v>
      </c>
      <c r="P61" s="56"/>
      <c r="Q61" s="56"/>
      <c r="T61" s="21"/>
    </row>
    <row r="62" spans="3:20" outlineLevel="2">
      <c r="D62" s="23">
        <f t="shared" si="44"/>
        <v>6</v>
      </c>
      <c r="E62" s="55"/>
      <c r="F62" s="55"/>
      <c r="G62" s="55"/>
      <c r="H62" s="55"/>
      <c r="I62" s="29">
        <f t="shared" ref="I62:I63" si="45">IF(H62="",$F62*G62,$F62*G62*H62)</f>
        <v>0</v>
      </c>
      <c r="J62" s="29" t="e">
        <f t="shared" ref="J62:J63" si="46">I62/I_ExchangeRate</f>
        <v>#DIV/0!</v>
      </c>
      <c r="L62" s="55"/>
      <c r="M62" s="55"/>
      <c r="N62" s="29">
        <f t="shared" ref="N62:N63" si="47">IF(M62="",$F62*L62,$F62*L62*M62)</f>
        <v>0</v>
      </c>
      <c r="O62" s="29" t="e">
        <f t="shared" ref="O62:O63" si="48">N62/I_ExchangeRate</f>
        <v>#DIV/0!</v>
      </c>
      <c r="P62" s="56"/>
      <c r="Q62" s="56"/>
      <c r="T62" s="21"/>
    </row>
    <row r="63" spans="3:20" outlineLevel="2">
      <c r="D63" s="23">
        <f t="shared" si="44"/>
        <v>7</v>
      </c>
      <c r="E63" s="55"/>
      <c r="F63" s="55"/>
      <c r="G63" s="55"/>
      <c r="H63" s="55"/>
      <c r="I63" s="29">
        <f t="shared" si="45"/>
        <v>0</v>
      </c>
      <c r="J63" s="29" t="e">
        <f t="shared" si="46"/>
        <v>#DIV/0!</v>
      </c>
      <c r="L63" s="55"/>
      <c r="M63" s="55"/>
      <c r="N63" s="29">
        <f t="shared" si="47"/>
        <v>0</v>
      </c>
      <c r="O63" s="29" t="e">
        <f t="shared" si="48"/>
        <v>#DIV/0!</v>
      </c>
      <c r="P63" s="56"/>
      <c r="Q63" s="56"/>
      <c r="T63" s="21"/>
    </row>
    <row r="64" spans="3:20" outlineLevel="2">
      <c r="D64" s="23">
        <f t="shared" si="44"/>
        <v>8</v>
      </c>
      <c r="E64" s="55"/>
      <c r="F64" s="55"/>
      <c r="G64" s="55"/>
      <c r="H64" s="55"/>
      <c r="I64" s="29">
        <f t="shared" si="43"/>
        <v>0</v>
      </c>
      <c r="J64" s="29" t="e">
        <f t="shared" si="40"/>
        <v>#DIV/0!</v>
      </c>
      <c r="L64" s="55"/>
      <c r="M64" s="55"/>
      <c r="N64" s="29">
        <f t="shared" si="41"/>
        <v>0</v>
      </c>
      <c r="O64" s="29" t="e">
        <f t="shared" si="42"/>
        <v>#DIV/0!</v>
      </c>
      <c r="P64" s="56"/>
      <c r="Q64" s="56"/>
      <c r="T64" s="21"/>
    </row>
    <row r="65" spans="3:20" outlineLevel="2">
      <c r="D65" s="23">
        <f t="shared" si="44"/>
        <v>9</v>
      </c>
      <c r="E65" s="55"/>
      <c r="F65" s="55"/>
      <c r="G65" s="55"/>
      <c r="H65" s="55"/>
      <c r="I65" s="29">
        <f t="shared" si="43"/>
        <v>0</v>
      </c>
      <c r="J65" s="29" t="e">
        <f t="shared" si="40"/>
        <v>#DIV/0!</v>
      </c>
      <c r="L65" s="55"/>
      <c r="M65" s="55"/>
      <c r="N65" s="29">
        <f t="shared" si="41"/>
        <v>0</v>
      </c>
      <c r="O65" s="29" t="e">
        <f t="shared" si="42"/>
        <v>#DIV/0!</v>
      </c>
      <c r="P65" s="56"/>
      <c r="Q65" s="56"/>
      <c r="T65" s="21"/>
    </row>
    <row r="66" spans="3:20" outlineLevel="2">
      <c r="D66" s="23">
        <f t="shared" si="44"/>
        <v>10</v>
      </c>
      <c r="E66" s="55"/>
      <c r="F66" s="55"/>
      <c r="G66" s="55"/>
      <c r="H66" s="55"/>
      <c r="I66" s="29">
        <f t="shared" si="43"/>
        <v>0</v>
      </c>
      <c r="J66" s="29" t="e">
        <f t="shared" si="40"/>
        <v>#DIV/0!</v>
      </c>
      <c r="L66" s="55"/>
      <c r="M66" s="55"/>
      <c r="N66" s="29">
        <f t="shared" si="41"/>
        <v>0</v>
      </c>
      <c r="O66" s="29" t="e">
        <f t="shared" si="42"/>
        <v>#DIV/0!</v>
      </c>
      <c r="P66" s="56"/>
      <c r="Q66" s="56"/>
      <c r="T66" s="21"/>
    </row>
    <row r="67" spans="3:20" s="35" customFormat="1">
      <c r="D67" s="36"/>
      <c r="E67" s="36" t="s">
        <v>45</v>
      </c>
      <c r="F67" s="37"/>
      <c r="G67" s="37"/>
      <c r="H67" s="37"/>
      <c r="I67" s="36">
        <f>SUM(I57:I66)</f>
        <v>0</v>
      </c>
      <c r="J67" s="36" t="e">
        <f>SUM(J57:J66)</f>
        <v>#DIV/0!</v>
      </c>
      <c r="K67"/>
      <c r="L67" s="37"/>
      <c r="M67" s="37"/>
      <c r="N67" s="36">
        <f>SUM(N57:N66)</f>
        <v>0</v>
      </c>
      <c r="O67" s="36" t="e">
        <f>SUM(O57:O66)</f>
        <v>#DIV/0!</v>
      </c>
      <c r="P67" s="38"/>
      <c r="Q67" s="38"/>
    </row>
    <row r="68" spans="3:20">
      <c r="E68" s="21"/>
      <c r="F68" s="26"/>
      <c r="G68" s="26"/>
      <c r="H68" s="27"/>
      <c r="I68" s="27"/>
      <c r="J68" s="27"/>
    </row>
    <row r="69" spans="3:20" ht="14.5" customHeight="1">
      <c r="G69" s="179" t="str">
        <f>G55</f>
        <v>Typical case</v>
      </c>
      <c r="H69" s="179"/>
      <c r="I69" s="179"/>
      <c r="J69" s="179"/>
      <c r="L69" s="179" t="str">
        <f>L55</f>
        <v>Full coverage case</v>
      </c>
      <c r="M69" s="179"/>
      <c r="N69" s="179"/>
      <c r="O69" s="179"/>
      <c r="P69" s="180" t="s">
        <v>50</v>
      </c>
      <c r="Q69" s="181"/>
      <c r="T69" s="21"/>
    </row>
    <row r="70" spans="3:20" ht="45">
      <c r="C70" t="str">
        <f>'B. CostCategories'!F25</f>
        <v>R11</v>
      </c>
      <c r="D70" s="28" t="s">
        <v>46</v>
      </c>
      <c r="E70" s="28">
        <f>INDEX('B. CostCategories'!E:E,MATCH(C70,'B. CostCategories'!F:F,0))</f>
        <v>0</v>
      </c>
      <c r="F70" s="28" t="str">
        <f>"Unit cost ("&amp;I_CurrencySymbol &amp;")"</f>
        <v>Unit cost ()</v>
      </c>
      <c r="G70" s="28" t="s">
        <v>47</v>
      </c>
      <c r="H70" s="28" t="s">
        <v>48</v>
      </c>
      <c r="I70" s="28" t="str">
        <f>"Total cost ("&amp;I_CurrencySymbol&amp;")"</f>
        <v>Total cost ()</v>
      </c>
      <c r="J70" s="28" t="s">
        <v>44</v>
      </c>
      <c r="L70" s="32" t="str">
        <f t="shared" ref="L70" si="49">G70</f>
        <v>Number of people / units</v>
      </c>
      <c r="M70" s="30" t="str">
        <f t="shared" ref="M70" si="50">H70</f>
        <v>Days / hours</v>
      </c>
      <c r="N70" s="30" t="str">
        <f t="shared" ref="N70" si="51">I70</f>
        <v>Total cost ()</v>
      </c>
      <c r="O70" s="31" t="str">
        <f t="shared" ref="O70" si="52">J70</f>
        <v>Total cost $</v>
      </c>
      <c r="P70" s="34" t="s">
        <v>51</v>
      </c>
      <c r="Q70" s="34" t="s">
        <v>52</v>
      </c>
      <c r="T70" s="21"/>
    </row>
    <row r="71" spans="3:20" outlineLevel="2">
      <c r="D71" s="23">
        <v>1</v>
      </c>
      <c r="E71" s="55"/>
      <c r="F71" s="55"/>
      <c r="G71" s="55"/>
      <c r="H71" s="55"/>
      <c r="I71" s="29">
        <f>IF(H71="",$F71*G71,$F71*G71*H71)</f>
        <v>0</v>
      </c>
      <c r="J71" s="29" t="e">
        <f t="shared" ref="J71:J80" si="53">I71/I_ExchangeRate</f>
        <v>#DIV/0!</v>
      </c>
      <c r="L71" s="55"/>
      <c r="M71" s="55"/>
      <c r="N71" s="29">
        <f t="shared" ref="N71:N80" si="54">IF(M71="",$F71*L71,$F71*L71*M71)</f>
        <v>0</v>
      </c>
      <c r="O71" s="29" t="e">
        <f t="shared" ref="O71:O80" si="55">N71/I_ExchangeRate</f>
        <v>#DIV/0!</v>
      </c>
      <c r="P71" s="56"/>
      <c r="Q71" s="56"/>
      <c r="T71" s="21"/>
    </row>
    <row r="72" spans="3:20" outlineLevel="2">
      <c r="D72" s="23">
        <f>D71+1</f>
        <v>2</v>
      </c>
      <c r="E72" s="55"/>
      <c r="F72" s="55"/>
      <c r="G72" s="55"/>
      <c r="H72" s="55"/>
      <c r="I72" s="29">
        <f t="shared" ref="I72:I80" si="56">IF(H72="",$F72*G72,$F72*G72*H72)</f>
        <v>0</v>
      </c>
      <c r="J72" s="29" t="e">
        <f t="shared" si="53"/>
        <v>#DIV/0!</v>
      </c>
      <c r="L72" s="55"/>
      <c r="M72" s="55"/>
      <c r="N72" s="29">
        <f t="shared" si="54"/>
        <v>0</v>
      </c>
      <c r="O72" s="29" t="e">
        <f t="shared" si="55"/>
        <v>#DIV/0!</v>
      </c>
      <c r="P72" s="56"/>
      <c r="Q72" s="56"/>
      <c r="T72" s="21"/>
    </row>
    <row r="73" spans="3:20" outlineLevel="2">
      <c r="D73" s="23">
        <f t="shared" ref="D73:D80" si="57">D72+1</f>
        <v>3</v>
      </c>
      <c r="E73" s="55"/>
      <c r="F73" s="55"/>
      <c r="G73" s="55"/>
      <c r="H73" s="55"/>
      <c r="I73" s="29">
        <f t="shared" si="56"/>
        <v>0</v>
      </c>
      <c r="J73" s="29" t="e">
        <f t="shared" si="53"/>
        <v>#DIV/0!</v>
      </c>
      <c r="L73" s="55"/>
      <c r="M73" s="55"/>
      <c r="N73" s="29">
        <f t="shared" si="54"/>
        <v>0</v>
      </c>
      <c r="O73" s="29" t="e">
        <f t="shared" si="55"/>
        <v>#DIV/0!</v>
      </c>
      <c r="P73" s="56"/>
      <c r="Q73" s="56"/>
      <c r="T73" s="21"/>
    </row>
    <row r="74" spans="3:20" outlineLevel="2">
      <c r="D74" s="23">
        <f t="shared" si="57"/>
        <v>4</v>
      </c>
      <c r="E74" s="55"/>
      <c r="F74" s="55"/>
      <c r="G74" s="55"/>
      <c r="H74" s="55"/>
      <c r="I74" s="29">
        <f t="shared" si="56"/>
        <v>0</v>
      </c>
      <c r="J74" s="29" t="e">
        <f t="shared" si="53"/>
        <v>#DIV/0!</v>
      </c>
      <c r="L74" s="55"/>
      <c r="M74" s="55"/>
      <c r="N74" s="29">
        <f t="shared" si="54"/>
        <v>0</v>
      </c>
      <c r="O74" s="29" t="e">
        <f t="shared" si="55"/>
        <v>#DIV/0!</v>
      </c>
      <c r="P74" s="56"/>
      <c r="Q74" s="56"/>
      <c r="T74" s="21"/>
    </row>
    <row r="75" spans="3:20" outlineLevel="2">
      <c r="D75" s="23">
        <f t="shared" si="57"/>
        <v>5</v>
      </c>
      <c r="E75" s="55"/>
      <c r="F75" s="55"/>
      <c r="G75" s="55"/>
      <c r="H75" s="55"/>
      <c r="I75" s="29">
        <f t="shared" si="56"/>
        <v>0</v>
      </c>
      <c r="J75" s="29" t="e">
        <f t="shared" si="53"/>
        <v>#DIV/0!</v>
      </c>
      <c r="L75" s="55"/>
      <c r="M75" s="55"/>
      <c r="N75" s="29">
        <f t="shared" si="54"/>
        <v>0</v>
      </c>
      <c r="O75" s="29" t="e">
        <f t="shared" si="55"/>
        <v>#DIV/0!</v>
      </c>
      <c r="P75" s="56"/>
      <c r="Q75" s="56"/>
      <c r="T75" s="21"/>
    </row>
    <row r="76" spans="3:20" outlineLevel="2">
      <c r="D76" s="23">
        <f t="shared" si="57"/>
        <v>6</v>
      </c>
      <c r="E76" s="55"/>
      <c r="F76" s="55"/>
      <c r="G76" s="55"/>
      <c r="H76" s="55"/>
      <c r="I76" s="29">
        <f t="shared" si="56"/>
        <v>0</v>
      </c>
      <c r="J76" s="29" t="e">
        <f t="shared" si="53"/>
        <v>#DIV/0!</v>
      </c>
      <c r="L76" s="55"/>
      <c r="M76" s="55"/>
      <c r="N76" s="29">
        <f t="shared" si="54"/>
        <v>0</v>
      </c>
      <c r="O76" s="29" t="e">
        <f t="shared" si="55"/>
        <v>#DIV/0!</v>
      </c>
      <c r="P76" s="56"/>
      <c r="Q76" s="56"/>
      <c r="T76" s="21"/>
    </row>
    <row r="77" spans="3:20" outlineLevel="2">
      <c r="D77" s="23">
        <f t="shared" si="57"/>
        <v>7</v>
      </c>
      <c r="E77" s="55"/>
      <c r="F77" s="55"/>
      <c r="G77" s="55"/>
      <c r="H77" s="55"/>
      <c r="I77" s="29">
        <f t="shared" si="56"/>
        <v>0</v>
      </c>
      <c r="J77" s="29" t="e">
        <f t="shared" si="53"/>
        <v>#DIV/0!</v>
      </c>
      <c r="L77" s="55"/>
      <c r="M77" s="55"/>
      <c r="N77" s="29">
        <f t="shared" si="54"/>
        <v>0</v>
      </c>
      <c r="O77" s="29" t="e">
        <f t="shared" si="55"/>
        <v>#DIV/0!</v>
      </c>
      <c r="P77" s="56"/>
      <c r="Q77" s="56"/>
      <c r="T77" s="21"/>
    </row>
    <row r="78" spans="3:20" outlineLevel="2">
      <c r="D78" s="23">
        <f t="shared" si="57"/>
        <v>8</v>
      </c>
      <c r="E78" s="55"/>
      <c r="F78" s="55"/>
      <c r="G78" s="55"/>
      <c r="H78" s="55"/>
      <c r="I78" s="29">
        <f t="shared" si="56"/>
        <v>0</v>
      </c>
      <c r="J78" s="29" t="e">
        <f t="shared" si="53"/>
        <v>#DIV/0!</v>
      </c>
      <c r="L78" s="55"/>
      <c r="M78" s="55"/>
      <c r="N78" s="29">
        <f t="shared" si="54"/>
        <v>0</v>
      </c>
      <c r="O78" s="29" t="e">
        <f t="shared" si="55"/>
        <v>#DIV/0!</v>
      </c>
      <c r="P78" s="56"/>
      <c r="Q78" s="56"/>
      <c r="T78" s="21"/>
    </row>
    <row r="79" spans="3:20" outlineLevel="2">
      <c r="D79" s="23">
        <f t="shared" si="57"/>
        <v>9</v>
      </c>
      <c r="E79" s="55"/>
      <c r="F79" s="55"/>
      <c r="G79" s="55"/>
      <c r="H79" s="55"/>
      <c r="I79" s="29">
        <f t="shared" si="56"/>
        <v>0</v>
      </c>
      <c r="J79" s="29" t="e">
        <f t="shared" si="53"/>
        <v>#DIV/0!</v>
      </c>
      <c r="L79" s="55"/>
      <c r="M79" s="55"/>
      <c r="N79" s="29">
        <f t="shared" si="54"/>
        <v>0</v>
      </c>
      <c r="O79" s="29" t="e">
        <f t="shared" si="55"/>
        <v>#DIV/0!</v>
      </c>
      <c r="P79" s="56"/>
      <c r="Q79" s="56"/>
      <c r="T79" s="21"/>
    </row>
    <row r="80" spans="3:20" outlineLevel="2">
      <c r="D80" s="23">
        <f t="shared" si="57"/>
        <v>10</v>
      </c>
      <c r="E80" s="55"/>
      <c r="F80" s="55"/>
      <c r="G80" s="55"/>
      <c r="H80" s="55"/>
      <c r="I80" s="29">
        <f t="shared" si="56"/>
        <v>0</v>
      </c>
      <c r="J80" s="29" t="e">
        <f t="shared" si="53"/>
        <v>#DIV/0!</v>
      </c>
      <c r="L80" s="55"/>
      <c r="M80" s="55"/>
      <c r="N80" s="29">
        <f t="shared" si="54"/>
        <v>0</v>
      </c>
      <c r="O80" s="29" t="e">
        <f t="shared" si="55"/>
        <v>#DIV/0!</v>
      </c>
      <c r="P80" s="56"/>
      <c r="Q80" s="56"/>
      <c r="T80" s="21"/>
    </row>
    <row r="81" spans="4:17" s="35" customFormat="1">
      <c r="D81" s="36"/>
      <c r="E81" s="36" t="s">
        <v>45</v>
      </c>
      <c r="F81" s="37"/>
      <c r="G81" s="37"/>
      <c r="H81" s="37"/>
      <c r="I81" s="36">
        <f>SUM(I71:I80)</f>
        <v>0</v>
      </c>
      <c r="J81" s="36" t="e">
        <f>SUM(J71:J80)</f>
        <v>#DIV/0!</v>
      </c>
      <c r="K81"/>
      <c r="L81" s="37"/>
      <c r="M81" s="37"/>
      <c r="N81" s="36">
        <f>SUM(N71:N80)</f>
        <v>0</v>
      </c>
      <c r="O81" s="36" t="e">
        <f>SUM(O71:O80)</f>
        <v>#DIV/0!</v>
      </c>
      <c r="P81" s="38"/>
      <c r="Q81" s="38"/>
    </row>
    <row r="82" spans="4:17">
      <c r="E82" s="21"/>
      <c r="F82" s="26"/>
      <c r="G82" s="26"/>
      <c r="H82" s="27"/>
      <c r="I82" s="27"/>
      <c r="J82" s="27"/>
    </row>
    <row r="83" spans="4:17">
      <c r="E83" s="21"/>
      <c r="F83" s="26"/>
      <c r="G83" s="26"/>
      <c r="H83" s="27"/>
      <c r="I83" s="27"/>
      <c r="J83" s="27"/>
    </row>
    <row r="84" spans="4:17">
      <c r="D84" s="20" t="s">
        <v>128</v>
      </c>
      <c r="E84" s="21"/>
      <c r="F84" s="26"/>
      <c r="G84" s="26"/>
      <c r="H84" s="27"/>
      <c r="I84" s="27"/>
      <c r="J84" s="27"/>
    </row>
    <row r="85" spans="4:17">
      <c r="E85" s="21"/>
      <c r="F85" s="26"/>
      <c r="G85" s="26"/>
      <c r="H85" s="27"/>
      <c r="I85" s="27"/>
      <c r="J85" s="27"/>
    </row>
    <row r="86" spans="4:17">
      <c r="D86" t="s">
        <v>330</v>
      </c>
      <c r="E86" s="21"/>
      <c r="F86" s="26"/>
      <c r="G86" s="26"/>
      <c r="H86" s="27"/>
      <c r="I86" s="27"/>
      <c r="J86" s="27"/>
    </row>
    <row r="87" spans="4:17">
      <c r="E87" s="21"/>
      <c r="F87" s="26"/>
      <c r="G87" s="26"/>
      <c r="H87" s="27"/>
      <c r="I87" s="27"/>
      <c r="J87" s="27"/>
    </row>
    <row r="88" spans="4:17">
      <c r="D88" s="57"/>
      <c r="E88" s="57"/>
      <c r="F88" s="57"/>
      <c r="G88" s="57"/>
      <c r="H88" s="57"/>
      <c r="I88" s="57"/>
      <c r="J88" s="57"/>
      <c r="K88" s="177"/>
      <c r="L88" s="178"/>
      <c r="M88" s="57"/>
      <c r="N88" s="57"/>
      <c r="O88" s="57"/>
      <c r="P88" s="57"/>
      <c r="Q88" s="57"/>
    </row>
    <row r="89" spans="4:17">
      <c r="D89" s="57"/>
      <c r="E89" s="57"/>
      <c r="F89" s="57"/>
      <c r="G89" s="57"/>
      <c r="H89" s="57"/>
      <c r="I89" s="57"/>
      <c r="J89" s="57"/>
      <c r="K89" s="177"/>
      <c r="L89" s="178"/>
      <c r="M89" s="57"/>
      <c r="N89" s="57"/>
      <c r="O89" s="57"/>
      <c r="P89" s="57"/>
      <c r="Q89" s="57"/>
    </row>
    <row r="90" spans="4:17">
      <c r="D90" s="57"/>
      <c r="E90" s="57"/>
      <c r="F90" s="57"/>
      <c r="G90" s="57"/>
      <c r="H90" s="57"/>
      <c r="I90" s="57"/>
      <c r="J90" s="57"/>
      <c r="K90" s="177"/>
      <c r="L90" s="178"/>
      <c r="M90" s="57"/>
      <c r="N90" s="57"/>
      <c r="O90" s="57"/>
      <c r="P90" s="57"/>
      <c r="Q90" s="57"/>
    </row>
    <row r="91" spans="4:17">
      <c r="D91" s="57"/>
      <c r="E91" s="57"/>
      <c r="F91" s="57"/>
      <c r="G91" s="57"/>
      <c r="H91" s="57"/>
      <c r="I91" s="57"/>
      <c r="J91" s="57"/>
      <c r="K91" s="177"/>
      <c r="L91" s="178"/>
      <c r="M91" s="57"/>
      <c r="N91" s="57"/>
      <c r="O91" s="57"/>
      <c r="P91" s="57"/>
      <c r="Q91" s="57"/>
    </row>
    <row r="92" spans="4:17">
      <c r="D92" s="57"/>
      <c r="E92" s="57"/>
      <c r="F92" s="57"/>
      <c r="G92" s="57"/>
      <c r="H92" s="57"/>
      <c r="I92" s="57"/>
      <c r="J92" s="57"/>
      <c r="K92" s="177"/>
      <c r="L92" s="178"/>
      <c r="M92" s="57"/>
      <c r="N92" s="57"/>
      <c r="O92" s="57"/>
      <c r="P92" s="57"/>
      <c r="Q92" s="57"/>
    </row>
    <row r="93" spans="4:17">
      <c r="D93" s="57"/>
      <c r="E93" s="57"/>
      <c r="F93" s="57"/>
      <c r="G93" s="57"/>
      <c r="H93" s="57"/>
      <c r="I93" s="57"/>
      <c r="J93" s="57"/>
      <c r="K93" s="177"/>
      <c r="L93" s="178"/>
      <c r="M93" s="57"/>
      <c r="N93" s="57"/>
      <c r="O93" s="57"/>
      <c r="P93" s="57"/>
      <c r="Q93" s="57"/>
    </row>
    <row r="94" spans="4:17">
      <c r="D94" s="57"/>
      <c r="E94" s="57"/>
      <c r="F94" s="57"/>
      <c r="G94" s="57"/>
      <c r="H94" s="57"/>
      <c r="I94" s="57"/>
      <c r="J94" s="57"/>
      <c r="K94" s="177"/>
      <c r="L94" s="178"/>
      <c r="M94" s="57"/>
      <c r="N94" s="57"/>
      <c r="O94" s="57"/>
      <c r="P94" s="57"/>
      <c r="Q94" s="57"/>
    </row>
    <row r="95" spans="4:17">
      <c r="D95" s="57"/>
      <c r="E95" s="57"/>
      <c r="F95" s="57"/>
      <c r="G95" s="57"/>
      <c r="H95" s="57"/>
      <c r="I95" s="57"/>
      <c r="J95" s="57"/>
      <c r="K95" s="177"/>
      <c r="L95" s="178"/>
      <c r="M95" s="57"/>
      <c r="N95" s="57"/>
      <c r="O95" s="57"/>
      <c r="P95" s="57"/>
      <c r="Q95" s="57"/>
    </row>
    <row r="96" spans="4:17">
      <c r="D96" s="57"/>
      <c r="E96" s="57"/>
      <c r="F96" s="57"/>
      <c r="G96" s="57"/>
      <c r="H96" s="57"/>
      <c r="I96" s="57"/>
      <c r="J96" s="57"/>
      <c r="K96" s="177"/>
      <c r="L96" s="178"/>
      <c r="M96" s="57"/>
      <c r="N96" s="57"/>
      <c r="O96" s="57"/>
      <c r="P96" s="57"/>
      <c r="Q96" s="57"/>
    </row>
    <row r="97" spans="4:17">
      <c r="D97" s="57"/>
      <c r="E97" s="57"/>
      <c r="F97" s="57"/>
      <c r="G97" s="57"/>
      <c r="H97" s="57"/>
      <c r="I97" s="57"/>
      <c r="J97" s="57"/>
      <c r="K97" s="177"/>
      <c r="L97" s="178"/>
      <c r="M97" s="57"/>
      <c r="N97" s="57"/>
      <c r="O97" s="57"/>
      <c r="P97" s="57"/>
      <c r="Q97" s="57"/>
    </row>
    <row r="98" spans="4:17">
      <c r="D98" s="57"/>
      <c r="E98" s="57"/>
      <c r="F98" s="57"/>
      <c r="G98" s="57"/>
      <c r="H98" s="57"/>
      <c r="I98" s="57"/>
      <c r="J98" s="57"/>
      <c r="K98" s="177"/>
      <c r="L98" s="178"/>
      <c r="M98" s="57"/>
      <c r="N98" s="57"/>
      <c r="O98" s="57"/>
      <c r="P98" s="57"/>
      <c r="Q98" s="57"/>
    </row>
    <row r="99" spans="4:17">
      <c r="D99" s="57"/>
      <c r="E99" s="57"/>
      <c r="F99" s="57"/>
      <c r="G99" s="57"/>
      <c r="H99" s="57"/>
      <c r="I99" s="57"/>
      <c r="J99" s="57"/>
      <c r="K99" s="177"/>
      <c r="L99" s="178"/>
      <c r="M99" s="57"/>
      <c r="N99" s="57"/>
      <c r="O99" s="57"/>
      <c r="P99" s="57"/>
      <c r="Q99" s="57"/>
    </row>
  </sheetData>
  <sheetProtection algorithmName="SHA-512" hashValue="cjlLjFWpkNblME085gsHYUjq/GL2MzkC3ritdmPIIieZkFDQi0MzrHWSvO+5VBU1evaoxkW8N5lQSXgvyPoUVg==" saltValue="Pccb60kzDzppne+5ffEZgQ==" spinCount="100000" sheet="1" objects="1" scenarios="1"/>
  <mergeCells count="29">
    <mergeCell ref="H7:I7"/>
    <mergeCell ref="H9:I9"/>
    <mergeCell ref="P69:Q69"/>
    <mergeCell ref="G41:J41"/>
    <mergeCell ref="L41:O41"/>
    <mergeCell ref="P41:Q41"/>
    <mergeCell ref="G55:J55"/>
    <mergeCell ref="L55:O55"/>
    <mergeCell ref="P55:Q55"/>
    <mergeCell ref="G13:J13"/>
    <mergeCell ref="L13:O13"/>
    <mergeCell ref="G27:J27"/>
    <mergeCell ref="L27:O27"/>
    <mergeCell ref="P13:Q13"/>
    <mergeCell ref="P27:Q27"/>
    <mergeCell ref="K97:L97"/>
    <mergeCell ref="K98:L98"/>
    <mergeCell ref="K99:L99"/>
    <mergeCell ref="G69:J69"/>
    <mergeCell ref="L69:O69"/>
    <mergeCell ref="K92:L92"/>
    <mergeCell ref="K93:L93"/>
    <mergeCell ref="K94:L94"/>
    <mergeCell ref="K95:L95"/>
    <mergeCell ref="K96:L96"/>
    <mergeCell ref="K88:L88"/>
    <mergeCell ref="K89:L89"/>
    <mergeCell ref="K90:L90"/>
    <mergeCell ref="K91:L91"/>
  </mergeCells>
  <conditionalFormatting sqref="H9:I9">
    <cfRule type="expression" dxfId="0" priority="1">
      <formula>$H$7="No"</formula>
    </cfRule>
  </conditionalFormatting>
  <dataValidations count="4">
    <dataValidation allowBlank="1" showErrorMessage="1" promptTitle="When to add an uplift" prompt="Add a description here......" sqref="D7:D11" xr:uid="{9E030CC5-EF6E-4182-B7E6-F32413EF366F}"/>
    <dataValidation type="list" allowBlank="1" showInputMessage="1" showErrorMessage="1" sqref="H7" xr:uid="{CAB94D89-FFA1-49A8-8C91-1326EF483676}">
      <formula1>YesNo</formula1>
    </dataValidation>
    <dataValidation type="decimal" allowBlank="1" showInputMessage="1" showErrorMessage="1" errorTitle="Check the value entered." error="Out of pocket expenses should not exceed 50% of healthcare costs." promptTitle="Enter a percentage uplift" prompt="The value entered should be between 0 and 50%." sqref="H9:I11" xr:uid="{C2CC8A80-80FC-42B5-B0BF-1441A2EF8E60}">
      <formula1>0</formula1>
      <formula2>0.5</formula2>
    </dataValidation>
    <dataValidation type="decimal" operator="greaterThanOrEqual" allowBlank="1" showInputMessage="1" showErrorMessage="1" errorTitle="Check your value." error="Please ensure you enter a positive numerical value. " sqref="F15:H24 L15:M24 L29:M38 F29:H38 F43:H52 L43:M52 F57:H66 L57:M66 F71:H80 L71:M80" xr:uid="{E249A525-BEBB-42E7-B265-0191A8ECCCF1}">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20481" r:id="rId4" name="Box_Home">
      <controlPr locked="0" defaultSize="0" print="0" autoFill="0" autoPict="0" macro="[0]!GoToHomeScreen_Click">
        <anchor moveWithCells="1" sizeWithCells="1">
          <from>
            <xdr:col>15</xdr:col>
            <xdr:colOff>2527300</xdr:colOff>
            <xdr:row>0</xdr:row>
            <xdr:rowOff>139700</xdr:rowOff>
          </from>
          <to>
            <xdr:col>16</xdr:col>
            <xdr:colOff>1739900</xdr:colOff>
            <xdr:row>1</xdr:row>
            <xdr:rowOff>177800</xdr:rowOff>
          </to>
        </anchor>
      </controlPr>
    </control>
    <control shapeId="20482" r:id="rId5" name="DD_PageNav">
      <controlPr locked="0" defaultSize="0" autoLine="0" autoPict="0" macro="[0]!DD_DD_PageNav_Change">
        <anchor moveWithCells="1">
          <from>
            <xdr:col>15</xdr:col>
            <xdr:colOff>254000</xdr:colOff>
            <xdr:row>0</xdr:row>
            <xdr:rowOff>139700</xdr:rowOff>
          </from>
          <to>
            <xdr:col>15</xdr:col>
            <xdr:colOff>2235200</xdr:colOff>
            <xdr:row>1</xdr:row>
            <xdr:rowOff>177800</xdr:rowOff>
          </to>
        </anchor>
      </controlPr>
    </control>
  </controls>
</worksheet>
</file>

<file path=xl/worksheets/sheet14.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E1FAB-B28A-4109-A2C3-F023F8FD07A8}">
  <sheetPr codeName="Sheet2"/>
  <dimension ref="E28:R38"/>
  <sheetViews>
    <sheetView topLeftCell="B1" zoomScale="85" zoomScaleNormal="85" workbookViewId="0">
      <selection activeCell="P38" sqref="P38"/>
    </sheetView>
  </sheetViews>
  <sheetFormatPr baseColWidth="10" defaultColWidth="8.83203125" defaultRowHeight="15"/>
  <sheetData>
    <row r="28" spans="18:18">
      <c r="R28" s="42"/>
    </row>
    <row r="29" spans="18:18">
      <c r="R29" s="43"/>
    </row>
    <row r="35" spans="5:13">
      <c r="F35" s="4">
        <v>0.75</v>
      </c>
      <c r="G35" s="4">
        <v>0.5</v>
      </c>
      <c r="H35" s="4">
        <v>0.25</v>
      </c>
      <c r="K35" s="4">
        <v>0.75</v>
      </c>
      <c r="L35" s="4">
        <v>0.5</v>
      </c>
      <c r="M35" s="4">
        <v>0.25</v>
      </c>
    </row>
    <row r="36" spans="5:13">
      <c r="E36">
        <v>55</v>
      </c>
      <c r="F36" s="44">
        <f>E36+(255-E36)*F$35</f>
        <v>205</v>
      </c>
      <c r="G36" s="44">
        <f t="shared" ref="G36:H36" si="0">F36+(255-F36)*G$35</f>
        <v>230</v>
      </c>
      <c r="H36" s="44">
        <f t="shared" si="0"/>
        <v>236.25</v>
      </c>
      <c r="J36">
        <v>0</v>
      </c>
      <c r="K36" s="44">
        <f>J36+(255-J36)*K$35</f>
        <v>191.25</v>
      </c>
      <c r="L36" s="44">
        <f t="shared" ref="L36:M36" si="1">K36+(255-K36)*L$35</f>
        <v>223.125</v>
      </c>
      <c r="M36" s="44">
        <f t="shared" si="1"/>
        <v>231.09375</v>
      </c>
    </row>
    <row r="37" spans="5:13">
      <c r="E37">
        <v>55</v>
      </c>
      <c r="F37" s="44">
        <f>E37+(255-E37)*F$35</f>
        <v>205</v>
      </c>
      <c r="G37" s="44">
        <f t="shared" ref="G37:H37" si="2">F37+(255-F37)*G$35</f>
        <v>230</v>
      </c>
      <c r="H37" s="44">
        <f t="shared" si="2"/>
        <v>236.25</v>
      </c>
      <c r="J37">
        <v>155</v>
      </c>
      <c r="K37" s="44">
        <f t="shared" ref="K37:M37" si="3">J37+(255-J37)*K$35</f>
        <v>230</v>
      </c>
      <c r="L37" s="44">
        <f t="shared" si="3"/>
        <v>242.5</v>
      </c>
      <c r="M37" s="44">
        <f t="shared" si="3"/>
        <v>245.625</v>
      </c>
    </row>
    <row r="38" spans="5:13">
      <c r="E38">
        <v>125</v>
      </c>
      <c r="F38" s="44">
        <f>E38+(255-E38)*F$35</f>
        <v>222.5</v>
      </c>
      <c r="G38" s="44">
        <f t="shared" ref="G38:H38" si="4">F38+(255-F38)*G$35</f>
        <v>238.75</v>
      </c>
      <c r="H38" s="44">
        <f t="shared" si="4"/>
        <v>242.8125</v>
      </c>
      <c r="J38">
        <v>155</v>
      </c>
      <c r="K38" s="44">
        <f t="shared" ref="K38:M38" si="5">J38+(255-J38)*K$35</f>
        <v>230</v>
      </c>
      <c r="L38" s="44">
        <f t="shared" si="5"/>
        <v>242.5</v>
      </c>
      <c r="M38" s="44">
        <f t="shared" si="5"/>
        <v>245.625</v>
      </c>
    </row>
  </sheetData>
  <sheetProtection algorithmName="SHA-512" hashValue="ukChvcUFu+Z5g/f5ZlPlFSVo6/XZ137YAj34YxiHr826nr2oTM/DMMnUORc7iaM1PN4ZuuNzSOZO+Ulab/WJKg==" saltValue="5ldPN56TPudGkhEapXf7ww==" spinCount="100000" sheet="1" objects="1" scenarios="1"/>
  <pageMargins left="0.7" right="0.7" top="0.75" bottom="0.75" header="0.3" footer="0.3"/>
  <pageSetup paperSize="9" orientation="portrait" r:id="rId1"/>
  <drawing r:id="rId2"/>
</worksheet>
</file>

<file path=xl/worksheets/sheet15.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65091-2335-4FA1-801D-960A85F938AD}">
  <sheetPr codeName="Sheet14">
    <tabColor rgb="FFFFFFB9"/>
  </sheetPr>
  <dimension ref="C2:T177"/>
  <sheetViews>
    <sheetView showGridLines="0" topLeftCell="A76" zoomScale="80" zoomScaleNormal="80" workbookViewId="0">
      <selection activeCell="L23" sqref="L23:M31"/>
    </sheetView>
  </sheetViews>
  <sheetFormatPr baseColWidth="10" defaultColWidth="8.83203125" defaultRowHeight="15" outlineLevelRow="2"/>
  <cols>
    <col min="1" max="2" width="2.6640625" customWidth="1"/>
    <col min="3" max="3" width="2.6640625" hidden="1" customWidth="1"/>
    <col min="4" max="4" width="4.1640625" customWidth="1"/>
    <col min="5" max="5" width="60.1640625" bestFit="1"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20" t="str">
        <f>'B. CostCategories'!D26</f>
        <v>Law enforcement and judiciary</v>
      </c>
      <c r="E2" s="20"/>
    </row>
    <row r="3" spans="3:17" ht="2" customHeight="1">
      <c r="D3" s="10"/>
      <c r="E3" s="10"/>
      <c r="F3" s="10"/>
      <c r="G3" s="10"/>
      <c r="H3" s="10"/>
    </row>
    <row r="5" spans="3:17">
      <c r="D5" t="s">
        <v>331</v>
      </c>
    </row>
    <row r="7" spans="3:17" ht="14.5" customHeight="1">
      <c r="G7" s="179" t="str">
        <f>DetailedSummary!$K$9</f>
        <v>Typical case</v>
      </c>
      <c r="H7" s="179"/>
      <c r="I7" s="179"/>
      <c r="J7" s="179"/>
      <c r="L7" s="179" t="str">
        <f>DetailedSummary!$M$9</f>
        <v>Full coverage case</v>
      </c>
      <c r="M7" s="179"/>
      <c r="N7" s="179"/>
      <c r="O7" s="179"/>
      <c r="P7" s="180" t="s">
        <v>50</v>
      </c>
      <c r="Q7" s="181"/>
    </row>
    <row r="8" spans="3:17" s="1" customFormat="1" ht="48">
      <c r="C8" s="1" t="str">
        <f>'B. CostCategories'!F26</f>
        <v>R12</v>
      </c>
      <c r="D8" s="28" t="s">
        <v>46</v>
      </c>
      <c r="E8" s="28" t="str">
        <f>INDEX('B. CostCategories'!E:E,MATCH(C8,'B. CostCategories'!F:F,0))</f>
        <v>Cost of service call by police</v>
      </c>
      <c r="F8" s="28" t="str">
        <f>"Unit cost ("&amp;I_CurrencySymbol &amp;")"</f>
        <v>Unit cost ()</v>
      </c>
      <c r="G8" s="28" t="s">
        <v>47</v>
      </c>
      <c r="H8" s="28" t="s">
        <v>48</v>
      </c>
      <c r="I8" s="28" t="str">
        <f>"Total cost ("&amp;I_CurrencySymbol&amp;")"</f>
        <v>Total cost ()</v>
      </c>
      <c r="J8" s="28" t="s">
        <v>44</v>
      </c>
      <c r="K8"/>
      <c r="L8" s="32" t="str">
        <f t="shared" ref="L8:O8" si="0">G8</f>
        <v>Number of people / units</v>
      </c>
      <c r="M8" s="30" t="str">
        <f t="shared" si="0"/>
        <v>Days / hours</v>
      </c>
      <c r="N8" s="30" t="str">
        <f t="shared" si="0"/>
        <v>Total cost ()</v>
      </c>
      <c r="O8" s="31" t="str">
        <f t="shared" si="0"/>
        <v>Total cost $</v>
      </c>
      <c r="P8" s="34" t="s">
        <v>53</v>
      </c>
      <c r="Q8" s="34" t="s">
        <v>54</v>
      </c>
    </row>
    <row r="9" spans="3:17" outlineLevel="1">
      <c r="D9" s="23">
        <v>1</v>
      </c>
      <c r="E9" s="55" t="s">
        <v>303</v>
      </c>
      <c r="F9" s="55"/>
      <c r="G9" s="55"/>
      <c r="H9" s="55"/>
      <c r="I9" s="29">
        <f>IF(H9="",$F9*G9,$F9*G9*H9)</f>
        <v>0</v>
      </c>
      <c r="J9" s="29" t="e">
        <f t="shared" ref="J9:J18" si="1">I9/I_ExchangeRate</f>
        <v>#DIV/0!</v>
      </c>
      <c r="L9" s="55"/>
      <c r="M9" s="55"/>
      <c r="N9" s="29">
        <f>IF(M9="",$F9*L9,$F9*L9*M9)</f>
        <v>0</v>
      </c>
      <c r="O9" s="29" t="e">
        <f t="shared" ref="O9:O18" si="2">N9/I_ExchangeRate</f>
        <v>#DIV/0!</v>
      </c>
      <c r="P9" s="56"/>
      <c r="Q9" s="56"/>
    </row>
    <row r="10" spans="3:17" outlineLevel="1">
      <c r="D10" s="23">
        <f>D9+1</f>
        <v>2</v>
      </c>
      <c r="E10" s="55"/>
      <c r="F10" s="55"/>
      <c r="G10" s="55"/>
      <c r="H10" s="55"/>
      <c r="I10" s="29">
        <f t="shared" ref="I10:I18" si="3">IF(H10="",$F10*G10,$F10*G10*H10)</f>
        <v>0</v>
      </c>
      <c r="J10" s="29" t="e">
        <f t="shared" si="1"/>
        <v>#DIV/0!</v>
      </c>
      <c r="L10" s="55"/>
      <c r="M10" s="55"/>
      <c r="N10" s="29">
        <f>IF(M10="",$F10*L10,$F10*L10*M10)</f>
        <v>0</v>
      </c>
      <c r="O10" s="29" t="e">
        <f t="shared" si="2"/>
        <v>#DIV/0!</v>
      </c>
      <c r="P10" s="56"/>
      <c r="Q10" s="56"/>
    </row>
    <row r="11" spans="3:17" outlineLevel="1">
      <c r="D11" s="23">
        <f t="shared" ref="D11:D18" si="4">D10+1</f>
        <v>3</v>
      </c>
      <c r="E11" s="55"/>
      <c r="F11" s="55"/>
      <c r="G11" s="55"/>
      <c r="H11" s="55"/>
      <c r="I11" s="29">
        <f t="shared" si="3"/>
        <v>0</v>
      </c>
      <c r="J11" s="29" t="e">
        <f t="shared" si="1"/>
        <v>#DIV/0!</v>
      </c>
      <c r="L11" s="55"/>
      <c r="M11" s="55"/>
      <c r="N11" s="29">
        <f>IF(M11="",$F11*L11,$F11*L11*M11)</f>
        <v>0</v>
      </c>
      <c r="O11" s="29" t="e">
        <f t="shared" si="2"/>
        <v>#DIV/0!</v>
      </c>
      <c r="P11" s="56"/>
      <c r="Q11" s="56"/>
    </row>
    <row r="12" spans="3:17" outlineLevel="1">
      <c r="D12" s="23">
        <f t="shared" si="4"/>
        <v>4</v>
      </c>
      <c r="E12" s="55"/>
      <c r="F12" s="55"/>
      <c r="G12" s="55"/>
      <c r="H12" s="55"/>
      <c r="I12" s="29">
        <f t="shared" si="3"/>
        <v>0</v>
      </c>
      <c r="J12" s="29" t="e">
        <f t="shared" si="1"/>
        <v>#DIV/0!</v>
      </c>
      <c r="L12" s="55"/>
      <c r="M12" s="55"/>
      <c r="N12" s="29">
        <f t="shared" ref="N12:N18" si="5">IF(M12="",$F12*L12,$F12*L12*M12)</f>
        <v>0</v>
      </c>
      <c r="O12" s="29" t="e">
        <f t="shared" si="2"/>
        <v>#DIV/0!</v>
      </c>
      <c r="P12" s="56"/>
      <c r="Q12" s="56"/>
    </row>
    <row r="13" spans="3:17" outlineLevel="1">
      <c r="D13" s="23">
        <f t="shared" si="4"/>
        <v>5</v>
      </c>
      <c r="E13" s="55"/>
      <c r="F13" s="55"/>
      <c r="G13" s="55"/>
      <c r="H13" s="55"/>
      <c r="I13" s="29">
        <f t="shared" si="3"/>
        <v>0</v>
      </c>
      <c r="J13" s="29" t="e">
        <f t="shared" si="1"/>
        <v>#DIV/0!</v>
      </c>
      <c r="L13" s="55"/>
      <c r="M13" s="55"/>
      <c r="N13" s="29">
        <f t="shared" si="5"/>
        <v>0</v>
      </c>
      <c r="O13" s="29" t="e">
        <f t="shared" si="2"/>
        <v>#DIV/0!</v>
      </c>
      <c r="P13" s="56"/>
      <c r="Q13" s="56"/>
    </row>
    <row r="14" spans="3:17" outlineLevel="1">
      <c r="D14" s="23">
        <f t="shared" si="4"/>
        <v>6</v>
      </c>
      <c r="E14" s="55"/>
      <c r="F14" s="55"/>
      <c r="G14" s="55"/>
      <c r="H14" s="55"/>
      <c r="I14" s="29">
        <f t="shared" si="3"/>
        <v>0</v>
      </c>
      <c r="J14" s="29" t="e">
        <f t="shared" si="1"/>
        <v>#DIV/0!</v>
      </c>
      <c r="L14" s="55"/>
      <c r="M14" s="55"/>
      <c r="N14" s="29">
        <f t="shared" si="5"/>
        <v>0</v>
      </c>
      <c r="O14" s="29" t="e">
        <f t="shared" si="2"/>
        <v>#DIV/0!</v>
      </c>
      <c r="P14" s="56"/>
      <c r="Q14" s="56"/>
    </row>
    <row r="15" spans="3:17" outlineLevel="1">
      <c r="D15" s="23">
        <f t="shared" si="4"/>
        <v>7</v>
      </c>
      <c r="E15" s="55"/>
      <c r="F15" s="55"/>
      <c r="G15" s="55"/>
      <c r="H15" s="55"/>
      <c r="I15" s="29">
        <f t="shared" si="3"/>
        <v>0</v>
      </c>
      <c r="J15" s="29" t="e">
        <f t="shared" si="1"/>
        <v>#DIV/0!</v>
      </c>
      <c r="L15" s="55"/>
      <c r="M15" s="55"/>
      <c r="N15" s="29">
        <f t="shared" si="5"/>
        <v>0</v>
      </c>
      <c r="O15" s="29" t="e">
        <f t="shared" si="2"/>
        <v>#DIV/0!</v>
      </c>
      <c r="P15" s="56"/>
      <c r="Q15" s="56"/>
    </row>
    <row r="16" spans="3:17" outlineLevel="1">
      <c r="D16" s="23">
        <f t="shared" si="4"/>
        <v>8</v>
      </c>
      <c r="E16" s="55"/>
      <c r="F16" s="55"/>
      <c r="G16" s="55"/>
      <c r="H16" s="55"/>
      <c r="I16" s="29">
        <f t="shared" si="3"/>
        <v>0</v>
      </c>
      <c r="J16" s="29" t="e">
        <f t="shared" si="1"/>
        <v>#DIV/0!</v>
      </c>
      <c r="L16" s="55"/>
      <c r="M16" s="55"/>
      <c r="N16" s="29">
        <f t="shared" si="5"/>
        <v>0</v>
      </c>
      <c r="O16" s="29" t="e">
        <f t="shared" si="2"/>
        <v>#DIV/0!</v>
      </c>
      <c r="P16" s="56"/>
      <c r="Q16" s="56"/>
    </row>
    <row r="17" spans="3:20" outlineLevel="1">
      <c r="D17" s="23">
        <f t="shared" si="4"/>
        <v>9</v>
      </c>
      <c r="E17" s="55"/>
      <c r="F17" s="55"/>
      <c r="G17" s="55"/>
      <c r="H17" s="55"/>
      <c r="I17" s="29">
        <f t="shared" si="3"/>
        <v>0</v>
      </c>
      <c r="J17" s="29" t="e">
        <f t="shared" si="1"/>
        <v>#DIV/0!</v>
      </c>
      <c r="L17" s="55"/>
      <c r="M17" s="55"/>
      <c r="N17" s="29">
        <f t="shared" si="5"/>
        <v>0</v>
      </c>
      <c r="O17" s="29" t="e">
        <f t="shared" si="2"/>
        <v>#DIV/0!</v>
      </c>
      <c r="P17" s="56"/>
      <c r="Q17" s="56"/>
    </row>
    <row r="18" spans="3:20" outlineLevel="1">
      <c r="D18" s="23">
        <f t="shared" si="4"/>
        <v>10</v>
      </c>
      <c r="E18" s="55"/>
      <c r="F18" s="55"/>
      <c r="G18" s="55"/>
      <c r="H18" s="55"/>
      <c r="I18" s="29">
        <f t="shared" si="3"/>
        <v>0</v>
      </c>
      <c r="J18" s="29" t="e">
        <f t="shared" si="1"/>
        <v>#DIV/0!</v>
      </c>
      <c r="L18" s="55"/>
      <c r="M18" s="55"/>
      <c r="N18" s="29">
        <f t="shared" si="5"/>
        <v>0</v>
      </c>
      <c r="O18" s="29" t="e">
        <f t="shared" si="2"/>
        <v>#DIV/0!</v>
      </c>
      <c r="P18" s="56"/>
      <c r="Q18" s="56"/>
    </row>
    <row r="19" spans="3:20" s="35" customFormat="1">
      <c r="D19" s="36"/>
      <c r="E19" s="36" t="s">
        <v>45</v>
      </c>
      <c r="F19" s="37"/>
      <c r="G19" s="37"/>
      <c r="H19" s="37"/>
      <c r="I19" s="36">
        <f>SUM(I9:I18)</f>
        <v>0</v>
      </c>
      <c r="J19" s="36" t="e">
        <f>SUM(J9:J18)</f>
        <v>#DIV/0!</v>
      </c>
      <c r="K19"/>
      <c r="L19" s="37"/>
      <c r="M19" s="37"/>
      <c r="N19" s="36">
        <f>SUM(N9:N18)</f>
        <v>0</v>
      </c>
      <c r="O19" s="36" t="e">
        <f>SUM(O9:O18)</f>
        <v>#DIV/0!</v>
      </c>
      <c r="P19" s="38"/>
      <c r="Q19" s="38"/>
    </row>
    <row r="20" spans="3:20">
      <c r="T20" s="21"/>
    </row>
    <row r="21" spans="3:20">
      <c r="G21" s="179" t="str">
        <f>G7</f>
        <v>Typical case</v>
      </c>
      <c r="H21" s="179"/>
      <c r="I21" s="179"/>
      <c r="J21" s="179"/>
      <c r="L21" s="179" t="str">
        <f>L7</f>
        <v>Full coverage case</v>
      </c>
      <c r="M21" s="179"/>
      <c r="N21" s="179"/>
      <c r="O21" s="179"/>
      <c r="P21" s="180" t="s">
        <v>50</v>
      </c>
      <c r="Q21" s="181"/>
      <c r="T21" s="21"/>
    </row>
    <row r="22" spans="3:20" ht="45">
      <c r="C22" t="str">
        <f>'B. CostCategories'!F27</f>
        <v>R13</v>
      </c>
      <c r="D22" s="28" t="s">
        <v>46</v>
      </c>
      <c r="E22" s="28" t="str">
        <f>INDEX('B. CostCategories'!E:E,MATCH(C22,'B. CostCategories'!F:F,0))</f>
        <v>Registration and administration cost of case</v>
      </c>
      <c r="F22" s="28" t="str">
        <f>"Unit cost ("&amp;I_CurrencySymbol &amp;")"</f>
        <v>Unit cost ()</v>
      </c>
      <c r="G22" s="28" t="s">
        <v>47</v>
      </c>
      <c r="H22" s="28" t="s">
        <v>48</v>
      </c>
      <c r="I22" s="28" t="str">
        <f>"Total cost ("&amp;I_CurrencySymbol&amp;")"</f>
        <v>Total cost ()</v>
      </c>
      <c r="J22" s="28" t="s">
        <v>44</v>
      </c>
      <c r="L22" s="32" t="str">
        <f t="shared" ref="L22:O22" si="6">G22</f>
        <v>Number of people / units</v>
      </c>
      <c r="M22" s="30" t="str">
        <f t="shared" si="6"/>
        <v>Days / hours</v>
      </c>
      <c r="N22" s="30" t="str">
        <f t="shared" si="6"/>
        <v>Total cost ()</v>
      </c>
      <c r="O22" s="31" t="str">
        <f t="shared" si="6"/>
        <v>Total cost $</v>
      </c>
      <c r="P22" s="34" t="s">
        <v>51</v>
      </c>
      <c r="Q22" s="34" t="s">
        <v>52</v>
      </c>
      <c r="T22" s="21"/>
    </row>
    <row r="23" spans="3:20" outlineLevel="1">
      <c r="D23" s="23">
        <v>1</v>
      </c>
      <c r="E23" s="55" t="s">
        <v>304</v>
      </c>
      <c r="F23" s="55"/>
      <c r="G23" s="55"/>
      <c r="H23" s="55"/>
      <c r="I23" s="29">
        <f>IF(H23="",$F23*G23,$F23*G23*H23)</f>
        <v>0</v>
      </c>
      <c r="J23" s="29" t="e">
        <f t="shared" ref="J23:J32" si="7">I23/I_ExchangeRate</f>
        <v>#DIV/0!</v>
      </c>
      <c r="L23" s="55"/>
      <c r="M23" s="55"/>
      <c r="N23" s="29">
        <f t="shared" ref="N23:N32" si="8">IF(M23="",$F23*L23,$F23*L23*M23)</f>
        <v>0</v>
      </c>
      <c r="O23" s="29" t="e">
        <f t="shared" ref="O23:O32" si="9">N23/I_ExchangeRate</f>
        <v>#DIV/0!</v>
      </c>
      <c r="P23" s="56">
        <v>192.4</v>
      </c>
      <c r="Q23" s="56"/>
      <c r="T23" s="21"/>
    </row>
    <row r="24" spans="3:20" outlineLevel="1">
      <c r="D24" s="23">
        <f>D23+1</f>
        <v>2</v>
      </c>
      <c r="E24" s="55" t="s">
        <v>305</v>
      </c>
      <c r="F24" s="55"/>
      <c r="G24" s="55"/>
      <c r="H24" s="55"/>
      <c r="I24" s="29">
        <f t="shared" ref="I24:I32" si="10">IF(H24="",$F24*G24,$F24*G24*H24)</f>
        <v>0</v>
      </c>
      <c r="J24" s="29" t="e">
        <f t="shared" si="7"/>
        <v>#DIV/0!</v>
      </c>
      <c r="L24" s="55"/>
      <c r="M24" s="55"/>
      <c r="N24" s="29">
        <f t="shared" si="8"/>
        <v>0</v>
      </c>
      <c r="O24" s="29" t="e">
        <f t="shared" si="9"/>
        <v>#DIV/0!</v>
      </c>
      <c r="P24" s="56">
        <v>192.4</v>
      </c>
      <c r="Q24" s="56"/>
      <c r="T24" s="21"/>
    </row>
    <row r="25" spans="3:20" outlineLevel="1">
      <c r="D25" s="23">
        <f t="shared" ref="D25:D32" si="11">D24+1</f>
        <v>3</v>
      </c>
      <c r="E25" s="55" t="s">
        <v>306</v>
      </c>
      <c r="F25" s="55"/>
      <c r="G25" s="55"/>
      <c r="H25" s="55"/>
      <c r="I25" s="29">
        <f t="shared" si="10"/>
        <v>0</v>
      </c>
      <c r="J25" s="29" t="e">
        <f t="shared" si="7"/>
        <v>#DIV/0!</v>
      </c>
      <c r="L25" s="55"/>
      <c r="M25" s="55"/>
      <c r="N25" s="29">
        <f t="shared" si="8"/>
        <v>0</v>
      </c>
      <c r="O25" s="29" t="e">
        <f t="shared" si="9"/>
        <v>#DIV/0!</v>
      </c>
      <c r="P25" s="56">
        <v>327.39999999999998</v>
      </c>
      <c r="Q25" s="56"/>
      <c r="T25" s="21"/>
    </row>
    <row r="26" spans="3:20" outlineLevel="1">
      <c r="D26" s="23">
        <f t="shared" si="11"/>
        <v>4</v>
      </c>
      <c r="E26" s="55" t="s">
        <v>307</v>
      </c>
      <c r="F26" s="55"/>
      <c r="G26" s="55"/>
      <c r="H26" s="55"/>
      <c r="I26" s="29">
        <f t="shared" si="10"/>
        <v>0</v>
      </c>
      <c r="J26" s="29" t="e">
        <f t="shared" si="7"/>
        <v>#DIV/0!</v>
      </c>
      <c r="L26" s="55"/>
      <c r="M26" s="55"/>
      <c r="N26" s="29">
        <f t="shared" si="8"/>
        <v>0</v>
      </c>
      <c r="O26" s="29" t="e">
        <f t="shared" si="9"/>
        <v>#DIV/0!</v>
      </c>
      <c r="P26" s="56">
        <v>203</v>
      </c>
      <c r="Q26" s="56"/>
      <c r="T26" s="21"/>
    </row>
    <row r="27" spans="3:20" outlineLevel="1">
      <c r="D27" s="23">
        <f t="shared" si="11"/>
        <v>5</v>
      </c>
      <c r="E27" s="55" t="s">
        <v>308</v>
      </c>
      <c r="F27" s="55"/>
      <c r="G27" s="55"/>
      <c r="H27" s="55"/>
      <c r="I27" s="29">
        <f t="shared" si="10"/>
        <v>0</v>
      </c>
      <c r="J27" s="29" t="e">
        <f t="shared" si="7"/>
        <v>#DIV/0!</v>
      </c>
      <c r="L27" s="55"/>
      <c r="M27" s="55"/>
      <c r="N27" s="29">
        <f t="shared" si="8"/>
        <v>0</v>
      </c>
      <c r="O27" s="29" t="e">
        <f t="shared" si="9"/>
        <v>#DIV/0!</v>
      </c>
      <c r="P27" s="56">
        <v>268.39999999999998</v>
      </c>
      <c r="Q27" s="56"/>
      <c r="T27" s="21"/>
    </row>
    <row r="28" spans="3:20" outlineLevel="1">
      <c r="D28" s="23">
        <f t="shared" si="11"/>
        <v>6</v>
      </c>
      <c r="E28" s="55" t="s">
        <v>309</v>
      </c>
      <c r="F28" s="55"/>
      <c r="G28" s="55"/>
      <c r="H28" s="55"/>
      <c r="I28" s="29">
        <f t="shared" si="10"/>
        <v>0</v>
      </c>
      <c r="J28" s="29" t="e">
        <f t="shared" si="7"/>
        <v>#DIV/0!</v>
      </c>
      <c r="L28" s="55"/>
      <c r="M28" s="55"/>
      <c r="N28" s="29">
        <f t="shared" si="8"/>
        <v>0</v>
      </c>
      <c r="O28" s="29" t="e">
        <f t="shared" si="9"/>
        <v>#DIV/0!</v>
      </c>
      <c r="P28" s="56">
        <v>135</v>
      </c>
      <c r="Q28" s="56"/>
      <c r="T28" s="21"/>
    </row>
    <row r="29" spans="3:20" outlineLevel="1">
      <c r="D29" s="23">
        <f t="shared" si="11"/>
        <v>7</v>
      </c>
      <c r="E29" s="55"/>
      <c r="F29" s="55"/>
      <c r="G29" s="55"/>
      <c r="H29" s="55"/>
      <c r="I29" s="29">
        <f t="shared" si="10"/>
        <v>0</v>
      </c>
      <c r="J29" s="29" t="e">
        <f t="shared" si="7"/>
        <v>#DIV/0!</v>
      </c>
      <c r="L29" s="55"/>
      <c r="M29" s="55"/>
      <c r="N29" s="29">
        <f t="shared" si="8"/>
        <v>0</v>
      </c>
      <c r="O29" s="29" t="e">
        <f t="shared" si="9"/>
        <v>#DIV/0!</v>
      </c>
      <c r="P29" s="56"/>
      <c r="Q29" s="56"/>
      <c r="T29" s="21"/>
    </row>
    <row r="30" spans="3:20" outlineLevel="1">
      <c r="D30" s="23">
        <f t="shared" si="11"/>
        <v>8</v>
      </c>
      <c r="E30" s="55"/>
      <c r="F30" s="55"/>
      <c r="G30" s="55"/>
      <c r="H30" s="55"/>
      <c r="I30" s="29">
        <f t="shared" si="10"/>
        <v>0</v>
      </c>
      <c r="J30" s="29" t="e">
        <f t="shared" si="7"/>
        <v>#DIV/0!</v>
      </c>
      <c r="L30" s="55"/>
      <c r="M30" s="55"/>
      <c r="N30" s="29">
        <f t="shared" si="8"/>
        <v>0</v>
      </c>
      <c r="O30" s="29" t="e">
        <f t="shared" si="9"/>
        <v>#DIV/0!</v>
      </c>
      <c r="P30" s="56"/>
      <c r="Q30" s="56"/>
      <c r="T30" s="21"/>
    </row>
    <row r="31" spans="3:20" outlineLevel="1">
      <c r="D31" s="23">
        <f t="shared" si="11"/>
        <v>9</v>
      </c>
      <c r="E31" s="55"/>
      <c r="F31" s="55"/>
      <c r="G31" s="55"/>
      <c r="H31" s="55"/>
      <c r="I31" s="29">
        <f t="shared" si="10"/>
        <v>0</v>
      </c>
      <c r="J31" s="29" t="e">
        <f t="shared" si="7"/>
        <v>#DIV/0!</v>
      </c>
      <c r="L31" s="55"/>
      <c r="M31" s="55"/>
      <c r="N31" s="29">
        <f t="shared" si="8"/>
        <v>0</v>
      </c>
      <c r="O31" s="29" t="e">
        <f t="shared" si="9"/>
        <v>#DIV/0!</v>
      </c>
      <c r="P31" s="56"/>
      <c r="Q31" s="56"/>
      <c r="T31" s="21"/>
    </row>
    <row r="32" spans="3:20" outlineLevel="1">
      <c r="D32" s="23">
        <f t="shared" si="11"/>
        <v>10</v>
      </c>
      <c r="E32" s="55"/>
      <c r="F32" s="55"/>
      <c r="G32" s="55"/>
      <c r="H32" s="55"/>
      <c r="I32" s="29">
        <f t="shared" si="10"/>
        <v>0</v>
      </c>
      <c r="J32" s="29" t="e">
        <f t="shared" si="7"/>
        <v>#DIV/0!</v>
      </c>
      <c r="L32" s="55"/>
      <c r="M32" s="55"/>
      <c r="N32" s="29">
        <f t="shared" si="8"/>
        <v>0</v>
      </c>
      <c r="O32" s="29" t="e">
        <f t="shared" si="9"/>
        <v>#DIV/0!</v>
      </c>
      <c r="P32" s="56"/>
      <c r="Q32" s="56"/>
      <c r="T32" s="21"/>
    </row>
    <row r="33" spans="3:20" s="35" customFormat="1">
      <c r="D33" s="36"/>
      <c r="E33" s="36" t="s">
        <v>45</v>
      </c>
      <c r="F33" s="37"/>
      <c r="G33" s="37"/>
      <c r="H33" s="37"/>
      <c r="I33" s="36">
        <f>SUM(I23:I32)</f>
        <v>0</v>
      </c>
      <c r="J33" s="36" t="e">
        <f>SUM(J23:J32)</f>
        <v>#DIV/0!</v>
      </c>
      <c r="K33"/>
      <c r="L33" s="37"/>
      <c r="M33" s="37"/>
      <c r="N33" s="36">
        <f>SUM(N23:N32)</f>
        <v>0</v>
      </c>
      <c r="O33" s="36" t="e">
        <f>SUM(O23:O32)</f>
        <v>#DIV/0!</v>
      </c>
      <c r="P33" s="38"/>
      <c r="Q33" s="38"/>
    </row>
    <row r="34" spans="3:20">
      <c r="T34" s="21"/>
    </row>
    <row r="35" spans="3:20">
      <c r="G35" s="179" t="str">
        <f>G21</f>
        <v>Typical case</v>
      </c>
      <c r="H35" s="179"/>
      <c r="I35" s="179"/>
      <c r="J35" s="179"/>
      <c r="L35" s="179" t="str">
        <f>L21</f>
        <v>Full coverage case</v>
      </c>
      <c r="M35" s="179"/>
      <c r="N35" s="179"/>
      <c r="O35" s="179"/>
      <c r="P35" s="180" t="s">
        <v>50</v>
      </c>
      <c r="Q35" s="181"/>
      <c r="T35" s="21"/>
    </row>
    <row r="36" spans="3:20" ht="45">
      <c r="C36" t="str">
        <f>'B. CostCategories'!F28</f>
        <v>R14</v>
      </c>
      <c r="D36" s="28" t="s">
        <v>46</v>
      </c>
      <c r="E36" s="28" t="str">
        <f>INDEX('B. CostCategories'!E:E,MATCH(C36,'B. CostCategories'!F:F,0))</f>
        <v>Protection</v>
      </c>
      <c r="F36" s="28" t="str">
        <f>"Unit cost ("&amp;I_CurrencySymbol &amp;")"</f>
        <v>Unit cost ()</v>
      </c>
      <c r="G36" s="28" t="s">
        <v>47</v>
      </c>
      <c r="H36" s="28" t="s">
        <v>48</v>
      </c>
      <c r="I36" s="28" t="str">
        <f>"Total cost ("&amp;I_CurrencySymbol&amp;")"</f>
        <v>Total cost ()</v>
      </c>
      <c r="J36" s="28" t="s">
        <v>44</v>
      </c>
      <c r="L36" s="32" t="str">
        <f t="shared" ref="L36:O36" si="12">G36</f>
        <v>Number of people / units</v>
      </c>
      <c r="M36" s="30" t="str">
        <f t="shared" si="12"/>
        <v>Days / hours</v>
      </c>
      <c r="N36" s="30" t="str">
        <f t="shared" si="12"/>
        <v>Total cost ()</v>
      </c>
      <c r="O36" s="31" t="str">
        <f t="shared" si="12"/>
        <v>Total cost $</v>
      </c>
      <c r="P36" s="34" t="s">
        <v>51</v>
      </c>
      <c r="Q36" s="34" t="s">
        <v>52</v>
      </c>
      <c r="T36" s="21"/>
    </row>
    <row r="37" spans="3:20" outlineLevel="1">
      <c r="D37" s="23">
        <v>1</v>
      </c>
      <c r="E37" s="55"/>
      <c r="F37" s="55"/>
      <c r="G37" s="55"/>
      <c r="H37" s="55"/>
      <c r="I37" s="29">
        <f>IF(H37="",$F37*G37,$F37*G37*H37)</f>
        <v>0</v>
      </c>
      <c r="J37" s="29" t="e">
        <f t="shared" ref="J37:J46" si="13">I37/I_ExchangeRate</f>
        <v>#DIV/0!</v>
      </c>
      <c r="L37" s="55"/>
      <c r="M37" s="55"/>
      <c r="N37" s="29">
        <f t="shared" ref="N37:N46" si="14">IF(M37="",$F37*L37,$F37*L37*M37)</f>
        <v>0</v>
      </c>
      <c r="O37" s="29" t="e">
        <f t="shared" ref="O37:O46" si="15">N37/I_ExchangeRate</f>
        <v>#DIV/0!</v>
      </c>
      <c r="P37" s="56"/>
      <c r="Q37" s="56"/>
      <c r="T37" s="21"/>
    </row>
    <row r="38" spans="3:20" outlineLevel="1">
      <c r="D38" s="23">
        <f>D37+1</f>
        <v>2</v>
      </c>
      <c r="E38" s="55"/>
      <c r="F38" s="55"/>
      <c r="G38" s="55"/>
      <c r="H38" s="55"/>
      <c r="I38" s="29">
        <f t="shared" ref="I38:I46" si="16">IF(H38="",$F38*G38,$F38*G38*H38)</f>
        <v>0</v>
      </c>
      <c r="J38" s="29" t="e">
        <f t="shared" si="13"/>
        <v>#DIV/0!</v>
      </c>
      <c r="L38" s="55"/>
      <c r="M38" s="55"/>
      <c r="N38" s="29">
        <f t="shared" si="14"/>
        <v>0</v>
      </c>
      <c r="O38" s="29" t="e">
        <f t="shared" si="15"/>
        <v>#DIV/0!</v>
      </c>
      <c r="P38" s="56"/>
      <c r="Q38" s="56"/>
      <c r="T38" s="21"/>
    </row>
    <row r="39" spans="3:20" outlineLevel="1">
      <c r="D39" s="23">
        <f t="shared" ref="D39:D46" si="17">D38+1</f>
        <v>3</v>
      </c>
      <c r="E39" s="55"/>
      <c r="F39" s="55"/>
      <c r="G39" s="55"/>
      <c r="H39" s="55"/>
      <c r="I39" s="29">
        <f t="shared" si="16"/>
        <v>0</v>
      </c>
      <c r="J39" s="29" t="e">
        <f t="shared" si="13"/>
        <v>#DIV/0!</v>
      </c>
      <c r="L39" s="55"/>
      <c r="M39" s="55"/>
      <c r="N39" s="29">
        <f t="shared" si="14"/>
        <v>0</v>
      </c>
      <c r="O39" s="29" t="e">
        <f t="shared" si="15"/>
        <v>#DIV/0!</v>
      </c>
      <c r="P39" s="56"/>
      <c r="Q39" s="56"/>
      <c r="T39" s="21"/>
    </row>
    <row r="40" spans="3:20" outlineLevel="1">
      <c r="D40" s="23">
        <f t="shared" si="17"/>
        <v>4</v>
      </c>
      <c r="E40" s="55"/>
      <c r="F40" s="55"/>
      <c r="G40" s="55"/>
      <c r="H40" s="55"/>
      <c r="I40" s="29">
        <f t="shared" si="16"/>
        <v>0</v>
      </c>
      <c r="J40" s="29" t="e">
        <f t="shared" si="13"/>
        <v>#DIV/0!</v>
      </c>
      <c r="L40" s="55"/>
      <c r="M40" s="55"/>
      <c r="N40" s="29">
        <f t="shared" si="14"/>
        <v>0</v>
      </c>
      <c r="O40" s="29" t="e">
        <f t="shared" si="15"/>
        <v>#DIV/0!</v>
      </c>
      <c r="P40" s="56"/>
      <c r="Q40" s="56"/>
      <c r="T40" s="21"/>
    </row>
    <row r="41" spans="3:20" outlineLevel="1">
      <c r="D41" s="23">
        <f t="shared" si="17"/>
        <v>5</v>
      </c>
      <c r="E41" s="55"/>
      <c r="F41" s="55"/>
      <c r="G41" s="55"/>
      <c r="H41" s="55"/>
      <c r="I41" s="29">
        <f t="shared" si="16"/>
        <v>0</v>
      </c>
      <c r="J41" s="29" t="e">
        <f t="shared" si="13"/>
        <v>#DIV/0!</v>
      </c>
      <c r="L41" s="55"/>
      <c r="M41" s="55"/>
      <c r="N41" s="29">
        <f t="shared" si="14"/>
        <v>0</v>
      </c>
      <c r="O41" s="29" t="e">
        <f t="shared" si="15"/>
        <v>#DIV/0!</v>
      </c>
      <c r="P41" s="56"/>
      <c r="Q41" s="56"/>
      <c r="T41" s="21"/>
    </row>
    <row r="42" spans="3:20" outlineLevel="1">
      <c r="D42" s="23">
        <f t="shared" si="17"/>
        <v>6</v>
      </c>
      <c r="E42" s="55"/>
      <c r="F42" s="55"/>
      <c r="G42" s="55"/>
      <c r="H42" s="55"/>
      <c r="I42" s="29">
        <f t="shared" si="16"/>
        <v>0</v>
      </c>
      <c r="J42" s="29" t="e">
        <f t="shared" si="13"/>
        <v>#DIV/0!</v>
      </c>
      <c r="L42" s="55"/>
      <c r="M42" s="55"/>
      <c r="N42" s="29">
        <f t="shared" si="14"/>
        <v>0</v>
      </c>
      <c r="O42" s="29" t="e">
        <f t="shared" si="15"/>
        <v>#DIV/0!</v>
      </c>
      <c r="P42" s="56"/>
      <c r="Q42" s="56"/>
      <c r="T42" s="21"/>
    </row>
    <row r="43" spans="3:20" outlineLevel="1">
      <c r="D43" s="23">
        <f t="shared" si="17"/>
        <v>7</v>
      </c>
      <c r="E43" s="55"/>
      <c r="F43" s="55"/>
      <c r="G43" s="55"/>
      <c r="H43" s="55"/>
      <c r="I43" s="29">
        <f t="shared" si="16"/>
        <v>0</v>
      </c>
      <c r="J43" s="29" t="e">
        <f t="shared" si="13"/>
        <v>#DIV/0!</v>
      </c>
      <c r="L43" s="55"/>
      <c r="M43" s="55"/>
      <c r="N43" s="29">
        <f t="shared" si="14"/>
        <v>0</v>
      </c>
      <c r="O43" s="29" t="e">
        <f t="shared" si="15"/>
        <v>#DIV/0!</v>
      </c>
      <c r="P43" s="56"/>
      <c r="Q43" s="56"/>
      <c r="T43" s="21"/>
    </row>
    <row r="44" spans="3:20" outlineLevel="1">
      <c r="D44" s="23">
        <f t="shared" si="17"/>
        <v>8</v>
      </c>
      <c r="E44" s="55"/>
      <c r="F44" s="55"/>
      <c r="G44" s="55"/>
      <c r="H44" s="55"/>
      <c r="I44" s="29">
        <f t="shared" si="16"/>
        <v>0</v>
      </c>
      <c r="J44" s="29" t="e">
        <f t="shared" si="13"/>
        <v>#DIV/0!</v>
      </c>
      <c r="L44" s="55"/>
      <c r="M44" s="55"/>
      <c r="N44" s="29">
        <f t="shared" si="14"/>
        <v>0</v>
      </c>
      <c r="O44" s="29" t="e">
        <f t="shared" si="15"/>
        <v>#DIV/0!</v>
      </c>
      <c r="P44" s="56"/>
      <c r="Q44" s="56"/>
      <c r="T44" s="21"/>
    </row>
    <row r="45" spans="3:20" outlineLevel="1">
      <c r="D45" s="23">
        <f t="shared" si="17"/>
        <v>9</v>
      </c>
      <c r="E45" s="55"/>
      <c r="F45" s="55"/>
      <c r="G45" s="55"/>
      <c r="H45" s="55"/>
      <c r="I45" s="29">
        <f t="shared" si="16"/>
        <v>0</v>
      </c>
      <c r="J45" s="29" t="e">
        <f t="shared" si="13"/>
        <v>#DIV/0!</v>
      </c>
      <c r="L45" s="55"/>
      <c r="M45" s="55"/>
      <c r="N45" s="29">
        <f t="shared" si="14"/>
        <v>0</v>
      </c>
      <c r="O45" s="29" t="e">
        <f t="shared" si="15"/>
        <v>#DIV/0!</v>
      </c>
      <c r="P45" s="56"/>
      <c r="Q45" s="56"/>
      <c r="T45" s="21"/>
    </row>
    <row r="46" spans="3:20" outlineLevel="1">
      <c r="D46" s="23">
        <f t="shared" si="17"/>
        <v>10</v>
      </c>
      <c r="E46" s="55"/>
      <c r="F46" s="55"/>
      <c r="G46" s="55"/>
      <c r="H46" s="55"/>
      <c r="I46" s="29">
        <f t="shared" si="16"/>
        <v>0</v>
      </c>
      <c r="J46" s="29" t="e">
        <f t="shared" si="13"/>
        <v>#DIV/0!</v>
      </c>
      <c r="L46" s="55"/>
      <c r="M46" s="55"/>
      <c r="N46" s="29">
        <f t="shared" si="14"/>
        <v>0</v>
      </c>
      <c r="O46" s="29" t="e">
        <f t="shared" si="15"/>
        <v>#DIV/0!</v>
      </c>
      <c r="P46" s="56"/>
      <c r="Q46" s="56"/>
      <c r="T46" s="21"/>
    </row>
    <row r="47" spans="3:20" s="35" customFormat="1">
      <c r="D47" s="36"/>
      <c r="E47" s="36" t="s">
        <v>45</v>
      </c>
      <c r="F47" s="37"/>
      <c r="G47" s="37"/>
      <c r="H47" s="37"/>
      <c r="I47" s="36">
        <f>SUM(I37:I46)</f>
        <v>0</v>
      </c>
      <c r="J47" s="36" t="e">
        <f>SUM(J37:J46)</f>
        <v>#DIV/0!</v>
      </c>
      <c r="K47"/>
      <c r="L47" s="37"/>
      <c r="M47" s="37"/>
      <c r="N47" s="36">
        <f>SUM(N37:N46)</f>
        <v>0</v>
      </c>
      <c r="O47" s="36" t="e">
        <f>SUM(O37:O46)</f>
        <v>#DIV/0!</v>
      </c>
      <c r="P47" s="38"/>
      <c r="Q47" s="38"/>
    </row>
    <row r="48" spans="3:20">
      <c r="T48" s="21"/>
    </row>
    <row r="49" spans="3:20">
      <c r="G49" s="179" t="str">
        <f>G35</f>
        <v>Typical case</v>
      </c>
      <c r="H49" s="179"/>
      <c r="I49" s="179"/>
      <c r="J49" s="179"/>
      <c r="L49" s="179" t="str">
        <f>L35</f>
        <v>Full coverage case</v>
      </c>
      <c r="M49" s="179"/>
      <c r="N49" s="179"/>
      <c r="O49" s="179"/>
      <c r="P49" s="180" t="s">
        <v>50</v>
      </c>
      <c r="Q49" s="181"/>
      <c r="T49" s="21"/>
    </row>
    <row r="50" spans="3:20" ht="45">
      <c r="C50" t="str">
        <f>'B. CostCategories'!F29</f>
        <v>R15</v>
      </c>
      <c r="D50" s="28" t="s">
        <v>46</v>
      </c>
      <c r="E50" s="28" t="str">
        <f>INDEX('B. CostCategories'!E:E,MATCH(C50,'B. CostCategories'!F:F,0))</f>
        <v>Probation/Arrest</v>
      </c>
      <c r="F50" s="28" t="str">
        <f>"Unit cost ("&amp;I_CurrencySymbol &amp;")"</f>
        <v>Unit cost ()</v>
      </c>
      <c r="G50" s="28" t="s">
        <v>47</v>
      </c>
      <c r="H50" s="28" t="s">
        <v>48</v>
      </c>
      <c r="I50" s="28" t="str">
        <f>"Total cost ("&amp;I_CurrencySymbol&amp;")"</f>
        <v>Total cost ()</v>
      </c>
      <c r="J50" s="28" t="s">
        <v>44</v>
      </c>
      <c r="L50" s="32" t="str">
        <f t="shared" ref="L50:O50" si="18">G50</f>
        <v>Number of people / units</v>
      </c>
      <c r="M50" s="30" t="str">
        <f t="shared" si="18"/>
        <v>Days / hours</v>
      </c>
      <c r="N50" s="30" t="str">
        <f t="shared" si="18"/>
        <v>Total cost ()</v>
      </c>
      <c r="O50" s="31" t="str">
        <f t="shared" si="18"/>
        <v>Total cost $</v>
      </c>
      <c r="P50" s="34" t="s">
        <v>51</v>
      </c>
      <c r="Q50" s="34" t="s">
        <v>52</v>
      </c>
      <c r="T50" s="21"/>
    </row>
    <row r="51" spans="3:20" outlineLevel="2">
      <c r="D51" s="23">
        <v>1</v>
      </c>
      <c r="E51" s="55"/>
      <c r="F51" s="55"/>
      <c r="G51" s="55"/>
      <c r="H51" s="55"/>
      <c r="I51" s="29">
        <f>IF(H51="",$F51*G51,$F51*G51*H51)</f>
        <v>0</v>
      </c>
      <c r="J51" s="29" t="e">
        <f t="shared" ref="J51:J60" si="19">I51/I_ExchangeRate</f>
        <v>#DIV/0!</v>
      </c>
      <c r="L51" s="55"/>
      <c r="M51" s="55"/>
      <c r="N51" s="29">
        <f t="shared" ref="N51:N60" si="20">IF(M51="",$F51*L51,$F51*L51*M51)</f>
        <v>0</v>
      </c>
      <c r="O51" s="29" t="e">
        <f t="shared" ref="O51:O60" si="21">N51/I_ExchangeRate</f>
        <v>#DIV/0!</v>
      </c>
      <c r="P51" s="56"/>
      <c r="Q51" s="56"/>
      <c r="T51" s="21"/>
    </row>
    <row r="52" spans="3:20" outlineLevel="2">
      <c r="D52" s="23">
        <f>D51+1</f>
        <v>2</v>
      </c>
      <c r="E52" s="55"/>
      <c r="F52" s="55"/>
      <c r="G52" s="55"/>
      <c r="H52" s="55"/>
      <c r="I52" s="29">
        <f t="shared" ref="I52:I60" si="22">IF(H52="",$F52*G52,$F52*G52*H52)</f>
        <v>0</v>
      </c>
      <c r="J52" s="29" t="e">
        <f t="shared" si="19"/>
        <v>#DIV/0!</v>
      </c>
      <c r="L52" s="55"/>
      <c r="M52" s="55"/>
      <c r="N52" s="29">
        <f t="shared" si="20"/>
        <v>0</v>
      </c>
      <c r="O52" s="29" t="e">
        <f t="shared" si="21"/>
        <v>#DIV/0!</v>
      </c>
      <c r="P52" s="56"/>
      <c r="Q52" s="56"/>
      <c r="T52" s="21"/>
    </row>
    <row r="53" spans="3:20" outlineLevel="2">
      <c r="D53" s="23">
        <f t="shared" ref="D53:D60" si="23">D52+1</f>
        <v>3</v>
      </c>
      <c r="E53" s="55"/>
      <c r="F53" s="55"/>
      <c r="G53" s="55"/>
      <c r="H53" s="55"/>
      <c r="I53" s="29">
        <f t="shared" si="22"/>
        <v>0</v>
      </c>
      <c r="J53" s="29" t="e">
        <f t="shared" si="19"/>
        <v>#DIV/0!</v>
      </c>
      <c r="L53" s="55"/>
      <c r="M53" s="55"/>
      <c r="N53" s="29">
        <f t="shared" si="20"/>
        <v>0</v>
      </c>
      <c r="O53" s="29" t="e">
        <f t="shared" si="21"/>
        <v>#DIV/0!</v>
      </c>
      <c r="P53" s="56"/>
      <c r="Q53" s="56"/>
      <c r="T53" s="21"/>
    </row>
    <row r="54" spans="3:20" outlineLevel="2">
      <c r="D54" s="23">
        <f t="shared" si="23"/>
        <v>4</v>
      </c>
      <c r="E54" s="55"/>
      <c r="F54" s="55"/>
      <c r="G54" s="55"/>
      <c r="H54" s="55"/>
      <c r="I54" s="29">
        <f t="shared" si="22"/>
        <v>0</v>
      </c>
      <c r="J54" s="29" t="e">
        <f t="shared" si="19"/>
        <v>#DIV/0!</v>
      </c>
      <c r="L54" s="55"/>
      <c r="M54" s="55"/>
      <c r="N54" s="29">
        <f t="shared" si="20"/>
        <v>0</v>
      </c>
      <c r="O54" s="29" t="e">
        <f t="shared" si="21"/>
        <v>#DIV/0!</v>
      </c>
      <c r="P54" s="56"/>
      <c r="Q54" s="56"/>
      <c r="T54" s="21"/>
    </row>
    <row r="55" spans="3:20" outlineLevel="2">
      <c r="D55" s="23">
        <f t="shared" si="23"/>
        <v>5</v>
      </c>
      <c r="E55" s="55"/>
      <c r="F55" s="55"/>
      <c r="G55" s="55"/>
      <c r="H55" s="55"/>
      <c r="I55" s="29">
        <f t="shared" si="22"/>
        <v>0</v>
      </c>
      <c r="J55" s="29" t="e">
        <f t="shared" si="19"/>
        <v>#DIV/0!</v>
      </c>
      <c r="L55" s="55"/>
      <c r="M55" s="55"/>
      <c r="N55" s="29">
        <f t="shared" si="20"/>
        <v>0</v>
      </c>
      <c r="O55" s="29" t="e">
        <f t="shared" si="21"/>
        <v>#DIV/0!</v>
      </c>
      <c r="P55" s="56"/>
      <c r="Q55" s="56"/>
      <c r="T55" s="21"/>
    </row>
    <row r="56" spans="3:20" outlineLevel="2">
      <c r="D56" s="23">
        <f t="shared" si="23"/>
        <v>6</v>
      </c>
      <c r="E56" s="55"/>
      <c r="F56" s="55"/>
      <c r="G56" s="55"/>
      <c r="H56" s="55"/>
      <c r="I56" s="29">
        <f t="shared" si="22"/>
        <v>0</v>
      </c>
      <c r="J56" s="29" t="e">
        <f t="shared" si="19"/>
        <v>#DIV/0!</v>
      </c>
      <c r="L56" s="55"/>
      <c r="M56" s="55"/>
      <c r="N56" s="29">
        <f t="shared" si="20"/>
        <v>0</v>
      </c>
      <c r="O56" s="29" t="e">
        <f t="shared" si="21"/>
        <v>#DIV/0!</v>
      </c>
      <c r="P56" s="56"/>
      <c r="Q56" s="56"/>
      <c r="T56" s="21"/>
    </row>
    <row r="57" spans="3:20" outlineLevel="2">
      <c r="D57" s="23">
        <f t="shared" si="23"/>
        <v>7</v>
      </c>
      <c r="E57" s="55"/>
      <c r="F57" s="55"/>
      <c r="G57" s="55"/>
      <c r="H57" s="55"/>
      <c r="I57" s="29">
        <f t="shared" si="22"/>
        <v>0</v>
      </c>
      <c r="J57" s="29" t="e">
        <f t="shared" si="19"/>
        <v>#DIV/0!</v>
      </c>
      <c r="L57" s="55"/>
      <c r="M57" s="55"/>
      <c r="N57" s="29">
        <f t="shared" si="20"/>
        <v>0</v>
      </c>
      <c r="O57" s="29" t="e">
        <f t="shared" si="21"/>
        <v>#DIV/0!</v>
      </c>
      <c r="P57" s="56"/>
      <c r="Q57" s="56"/>
      <c r="T57" s="21"/>
    </row>
    <row r="58" spans="3:20" outlineLevel="2">
      <c r="D58" s="23">
        <f t="shared" si="23"/>
        <v>8</v>
      </c>
      <c r="E58" s="55"/>
      <c r="F58" s="55"/>
      <c r="G58" s="55"/>
      <c r="H58" s="55"/>
      <c r="I58" s="29">
        <f t="shared" si="22"/>
        <v>0</v>
      </c>
      <c r="J58" s="29" t="e">
        <f t="shared" si="19"/>
        <v>#DIV/0!</v>
      </c>
      <c r="L58" s="55"/>
      <c r="M58" s="55"/>
      <c r="N58" s="29">
        <f t="shared" si="20"/>
        <v>0</v>
      </c>
      <c r="O58" s="29" t="e">
        <f t="shared" si="21"/>
        <v>#DIV/0!</v>
      </c>
      <c r="P58" s="56"/>
      <c r="Q58" s="56"/>
      <c r="T58" s="21"/>
    </row>
    <row r="59" spans="3:20" outlineLevel="2">
      <c r="D59" s="23">
        <f t="shared" si="23"/>
        <v>9</v>
      </c>
      <c r="E59" s="55"/>
      <c r="F59" s="55"/>
      <c r="G59" s="55"/>
      <c r="H59" s="55"/>
      <c r="I59" s="29">
        <f t="shared" si="22"/>
        <v>0</v>
      </c>
      <c r="J59" s="29" t="e">
        <f t="shared" si="19"/>
        <v>#DIV/0!</v>
      </c>
      <c r="L59" s="55"/>
      <c r="M59" s="55"/>
      <c r="N59" s="29">
        <f t="shared" si="20"/>
        <v>0</v>
      </c>
      <c r="O59" s="29" t="e">
        <f t="shared" si="21"/>
        <v>#DIV/0!</v>
      </c>
      <c r="P59" s="56"/>
      <c r="Q59" s="56"/>
      <c r="T59" s="21"/>
    </row>
    <row r="60" spans="3:20" outlineLevel="2">
      <c r="D60" s="23">
        <f t="shared" si="23"/>
        <v>10</v>
      </c>
      <c r="E60" s="55"/>
      <c r="F60" s="55"/>
      <c r="G60" s="55"/>
      <c r="H60" s="55"/>
      <c r="I60" s="29">
        <f t="shared" si="22"/>
        <v>0</v>
      </c>
      <c r="J60" s="29" t="e">
        <f t="shared" si="19"/>
        <v>#DIV/0!</v>
      </c>
      <c r="L60" s="55"/>
      <c r="M60" s="55"/>
      <c r="N60" s="29">
        <f t="shared" si="20"/>
        <v>0</v>
      </c>
      <c r="O60" s="29" t="e">
        <f t="shared" si="21"/>
        <v>#DIV/0!</v>
      </c>
      <c r="P60" s="56"/>
      <c r="Q60" s="56"/>
      <c r="T60" s="21"/>
    </row>
    <row r="61" spans="3:20" s="35" customFormat="1">
      <c r="D61" s="36"/>
      <c r="E61" s="36" t="s">
        <v>45</v>
      </c>
      <c r="F61" s="37"/>
      <c r="G61" s="37"/>
      <c r="H61" s="37"/>
      <c r="I61" s="36">
        <f>SUM(I51:I60)</f>
        <v>0</v>
      </c>
      <c r="J61" s="36" t="e">
        <f>SUM(J51:J60)</f>
        <v>#DIV/0!</v>
      </c>
      <c r="K61"/>
      <c r="L61" s="37"/>
      <c r="M61" s="37"/>
      <c r="N61" s="36">
        <f>SUM(N51:N60)</f>
        <v>0</v>
      </c>
      <c r="O61" s="36" t="e">
        <f>SUM(O51:O60)</f>
        <v>#DIV/0!</v>
      </c>
      <c r="P61" s="38"/>
      <c r="Q61" s="38"/>
    </row>
    <row r="62" spans="3:20">
      <c r="E62" s="21"/>
      <c r="F62" s="26"/>
      <c r="G62" s="26"/>
      <c r="H62" s="27"/>
      <c r="I62" s="27"/>
      <c r="J62" s="27"/>
    </row>
    <row r="63" spans="3:20">
      <c r="G63" s="179" t="str">
        <f>G49</f>
        <v>Typical case</v>
      </c>
      <c r="H63" s="179"/>
      <c r="I63" s="179"/>
      <c r="J63" s="179"/>
      <c r="L63" s="179" t="str">
        <f>L49</f>
        <v>Full coverage case</v>
      </c>
      <c r="M63" s="179"/>
      <c r="N63" s="179"/>
      <c r="O63" s="179"/>
      <c r="P63" s="180" t="s">
        <v>50</v>
      </c>
      <c r="Q63" s="181"/>
      <c r="T63" s="21"/>
    </row>
    <row r="64" spans="3:20" ht="45">
      <c r="C64" t="str">
        <f>'B. CostCategories'!F30</f>
        <v>R16</v>
      </c>
      <c r="D64" s="28" t="s">
        <v>46</v>
      </c>
      <c r="E64" s="28" t="str">
        <f>INDEX('B. CostCategories'!E:E,MATCH(C64,'B. CostCategories'!F:F,0))</f>
        <v>Eviction</v>
      </c>
      <c r="F64" s="28" t="str">
        <f>"Unit cost ("&amp;I_CurrencySymbol &amp;")"</f>
        <v>Unit cost ()</v>
      </c>
      <c r="G64" s="28" t="s">
        <v>47</v>
      </c>
      <c r="H64" s="28" t="s">
        <v>48</v>
      </c>
      <c r="I64" s="28" t="str">
        <f>"Total cost ("&amp;I_CurrencySymbol&amp;")"</f>
        <v>Total cost ()</v>
      </c>
      <c r="J64" s="28" t="s">
        <v>44</v>
      </c>
      <c r="L64" s="32" t="str">
        <f t="shared" ref="L64:O64" si="24">G64</f>
        <v>Number of people / units</v>
      </c>
      <c r="M64" s="30" t="str">
        <f t="shared" si="24"/>
        <v>Days / hours</v>
      </c>
      <c r="N64" s="30" t="str">
        <f t="shared" si="24"/>
        <v>Total cost ()</v>
      </c>
      <c r="O64" s="31" t="str">
        <f t="shared" si="24"/>
        <v>Total cost $</v>
      </c>
      <c r="P64" s="34" t="s">
        <v>51</v>
      </c>
      <c r="Q64" s="34" t="s">
        <v>52</v>
      </c>
      <c r="T64" s="21"/>
    </row>
    <row r="65" spans="3:20" outlineLevel="2">
      <c r="D65" s="23">
        <v>1</v>
      </c>
      <c r="E65" s="55"/>
      <c r="F65" s="55"/>
      <c r="G65" s="55"/>
      <c r="H65" s="55"/>
      <c r="I65" s="29">
        <f>IF(H65="",$F65*G65,$F65*G65*H65)</f>
        <v>0</v>
      </c>
      <c r="J65" s="29" t="e">
        <f t="shared" ref="J65:J74" si="25">I65/I_ExchangeRate</f>
        <v>#DIV/0!</v>
      </c>
      <c r="L65" s="55"/>
      <c r="M65" s="55"/>
      <c r="N65" s="29">
        <f t="shared" ref="N65:N74" si="26">IF(M65="",$F65*L65,$F65*L65*M65)</f>
        <v>0</v>
      </c>
      <c r="O65" s="29" t="e">
        <f t="shared" ref="O65:O74" si="27">N65/I_ExchangeRate</f>
        <v>#DIV/0!</v>
      </c>
      <c r="P65" s="56"/>
      <c r="Q65" s="56"/>
      <c r="T65" s="21"/>
    </row>
    <row r="66" spans="3:20" outlineLevel="2">
      <c r="D66" s="23">
        <f>D65+1</f>
        <v>2</v>
      </c>
      <c r="E66" s="55"/>
      <c r="F66" s="55"/>
      <c r="G66" s="55"/>
      <c r="H66" s="55"/>
      <c r="I66" s="29">
        <f t="shared" ref="I66:I74" si="28">IF(H66="",$F66*G66,$F66*G66*H66)</f>
        <v>0</v>
      </c>
      <c r="J66" s="29" t="e">
        <f t="shared" si="25"/>
        <v>#DIV/0!</v>
      </c>
      <c r="L66" s="55"/>
      <c r="M66" s="55"/>
      <c r="N66" s="29">
        <f t="shared" si="26"/>
        <v>0</v>
      </c>
      <c r="O66" s="29" t="e">
        <f t="shared" si="27"/>
        <v>#DIV/0!</v>
      </c>
      <c r="P66" s="56"/>
      <c r="Q66" s="56"/>
      <c r="T66" s="21"/>
    </row>
    <row r="67" spans="3:20" outlineLevel="2">
      <c r="D67" s="23">
        <f t="shared" ref="D67:D74" si="29">D66+1</f>
        <v>3</v>
      </c>
      <c r="E67" s="55"/>
      <c r="F67" s="55"/>
      <c r="G67" s="55"/>
      <c r="H67" s="55"/>
      <c r="I67" s="29">
        <f t="shared" si="28"/>
        <v>0</v>
      </c>
      <c r="J67" s="29" t="e">
        <f t="shared" si="25"/>
        <v>#DIV/0!</v>
      </c>
      <c r="L67" s="55"/>
      <c r="M67" s="55"/>
      <c r="N67" s="29">
        <f t="shared" si="26"/>
        <v>0</v>
      </c>
      <c r="O67" s="29" t="e">
        <f t="shared" si="27"/>
        <v>#DIV/0!</v>
      </c>
      <c r="P67" s="56"/>
      <c r="Q67" s="56"/>
      <c r="T67" s="21"/>
    </row>
    <row r="68" spans="3:20" outlineLevel="2">
      <c r="D68" s="23">
        <f t="shared" si="29"/>
        <v>4</v>
      </c>
      <c r="E68" s="55"/>
      <c r="F68" s="55"/>
      <c r="G68" s="55"/>
      <c r="H68" s="55"/>
      <c r="I68" s="29">
        <f t="shared" si="28"/>
        <v>0</v>
      </c>
      <c r="J68" s="29" t="e">
        <f t="shared" si="25"/>
        <v>#DIV/0!</v>
      </c>
      <c r="L68" s="55"/>
      <c r="M68" s="55"/>
      <c r="N68" s="29">
        <f t="shared" si="26"/>
        <v>0</v>
      </c>
      <c r="O68" s="29" t="e">
        <f t="shared" si="27"/>
        <v>#DIV/0!</v>
      </c>
      <c r="P68" s="56"/>
      <c r="Q68" s="56"/>
      <c r="T68" s="21"/>
    </row>
    <row r="69" spans="3:20" outlineLevel="2">
      <c r="D69" s="23">
        <f t="shared" si="29"/>
        <v>5</v>
      </c>
      <c r="E69" s="55"/>
      <c r="F69" s="55"/>
      <c r="G69" s="55"/>
      <c r="H69" s="55"/>
      <c r="I69" s="29">
        <f t="shared" si="28"/>
        <v>0</v>
      </c>
      <c r="J69" s="29" t="e">
        <f t="shared" si="25"/>
        <v>#DIV/0!</v>
      </c>
      <c r="L69" s="55"/>
      <c r="M69" s="55"/>
      <c r="N69" s="29">
        <f t="shared" si="26"/>
        <v>0</v>
      </c>
      <c r="O69" s="29" t="e">
        <f t="shared" si="27"/>
        <v>#DIV/0!</v>
      </c>
      <c r="P69" s="56"/>
      <c r="Q69" s="56"/>
      <c r="T69" s="21"/>
    </row>
    <row r="70" spans="3:20" outlineLevel="2">
      <c r="D70" s="23">
        <f t="shared" si="29"/>
        <v>6</v>
      </c>
      <c r="E70" s="55"/>
      <c r="F70" s="55"/>
      <c r="G70" s="55"/>
      <c r="H70" s="55"/>
      <c r="I70" s="29">
        <f t="shared" si="28"/>
        <v>0</v>
      </c>
      <c r="J70" s="29" t="e">
        <f t="shared" si="25"/>
        <v>#DIV/0!</v>
      </c>
      <c r="L70" s="55"/>
      <c r="M70" s="55"/>
      <c r="N70" s="29">
        <f t="shared" si="26"/>
        <v>0</v>
      </c>
      <c r="O70" s="29" t="e">
        <f t="shared" si="27"/>
        <v>#DIV/0!</v>
      </c>
      <c r="P70" s="56"/>
      <c r="Q70" s="56"/>
      <c r="T70" s="21"/>
    </row>
    <row r="71" spans="3:20" outlineLevel="2">
      <c r="D71" s="23">
        <f t="shared" si="29"/>
        <v>7</v>
      </c>
      <c r="E71" s="55"/>
      <c r="F71" s="55"/>
      <c r="G71" s="55"/>
      <c r="H71" s="55"/>
      <c r="I71" s="29">
        <f t="shared" si="28"/>
        <v>0</v>
      </c>
      <c r="J71" s="29" t="e">
        <f t="shared" si="25"/>
        <v>#DIV/0!</v>
      </c>
      <c r="L71" s="55"/>
      <c r="M71" s="55"/>
      <c r="N71" s="29">
        <f t="shared" si="26"/>
        <v>0</v>
      </c>
      <c r="O71" s="29" t="e">
        <f t="shared" si="27"/>
        <v>#DIV/0!</v>
      </c>
      <c r="P71" s="56"/>
      <c r="Q71" s="56"/>
      <c r="T71" s="21"/>
    </row>
    <row r="72" spans="3:20" outlineLevel="2">
      <c r="D72" s="23">
        <f t="shared" si="29"/>
        <v>8</v>
      </c>
      <c r="E72" s="55"/>
      <c r="F72" s="55"/>
      <c r="G72" s="55"/>
      <c r="H72" s="55"/>
      <c r="I72" s="29">
        <f t="shared" si="28"/>
        <v>0</v>
      </c>
      <c r="J72" s="29" t="e">
        <f t="shared" si="25"/>
        <v>#DIV/0!</v>
      </c>
      <c r="L72" s="55"/>
      <c r="M72" s="55"/>
      <c r="N72" s="29">
        <f t="shared" si="26"/>
        <v>0</v>
      </c>
      <c r="O72" s="29" t="e">
        <f t="shared" si="27"/>
        <v>#DIV/0!</v>
      </c>
      <c r="P72" s="56"/>
      <c r="Q72" s="56"/>
      <c r="T72" s="21"/>
    </row>
    <row r="73" spans="3:20" outlineLevel="2">
      <c r="D73" s="23">
        <f t="shared" si="29"/>
        <v>9</v>
      </c>
      <c r="E73" s="55"/>
      <c r="F73" s="55"/>
      <c r="G73" s="55"/>
      <c r="H73" s="55"/>
      <c r="I73" s="29">
        <f t="shared" si="28"/>
        <v>0</v>
      </c>
      <c r="J73" s="29" t="e">
        <f t="shared" si="25"/>
        <v>#DIV/0!</v>
      </c>
      <c r="L73" s="55"/>
      <c r="M73" s="55"/>
      <c r="N73" s="29">
        <f t="shared" si="26"/>
        <v>0</v>
      </c>
      <c r="O73" s="29" t="e">
        <f t="shared" si="27"/>
        <v>#DIV/0!</v>
      </c>
      <c r="P73" s="56"/>
      <c r="Q73" s="56"/>
      <c r="T73" s="21"/>
    </row>
    <row r="74" spans="3:20" outlineLevel="2">
      <c r="D74" s="23">
        <f t="shared" si="29"/>
        <v>10</v>
      </c>
      <c r="E74" s="55"/>
      <c r="F74" s="55"/>
      <c r="G74" s="55"/>
      <c r="H74" s="55"/>
      <c r="I74" s="29">
        <f t="shared" si="28"/>
        <v>0</v>
      </c>
      <c r="J74" s="29" t="e">
        <f t="shared" si="25"/>
        <v>#DIV/0!</v>
      </c>
      <c r="L74" s="55"/>
      <c r="M74" s="55"/>
      <c r="N74" s="29">
        <f t="shared" si="26"/>
        <v>0</v>
      </c>
      <c r="O74" s="29" t="e">
        <f t="shared" si="27"/>
        <v>#DIV/0!</v>
      </c>
      <c r="P74" s="56"/>
      <c r="Q74" s="56"/>
      <c r="T74" s="21"/>
    </row>
    <row r="75" spans="3:20" s="35" customFormat="1">
      <c r="D75" s="36"/>
      <c r="E75" s="36" t="s">
        <v>45</v>
      </c>
      <c r="F75" s="37"/>
      <c r="G75" s="37"/>
      <c r="H75" s="37"/>
      <c r="I75" s="36">
        <f>SUM(I65:I74)</f>
        <v>0</v>
      </c>
      <c r="J75" s="36" t="e">
        <f>SUM(J65:J74)</f>
        <v>#DIV/0!</v>
      </c>
      <c r="K75"/>
      <c r="L75" s="37"/>
      <c r="M75" s="37"/>
      <c r="N75" s="36">
        <f>SUM(N65:N74)</f>
        <v>0</v>
      </c>
      <c r="O75" s="36" t="e">
        <f>SUM(O65:O74)</f>
        <v>#DIV/0!</v>
      </c>
      <c r="P75" s="38"/>
      <c r="Q75" s="38"/>
    </row>
    <row r="76" spans="3:20">
      <c r="E76" s="21"/>
      <c r="F76" s="26"/>
      <c r="G76" s="26"/>
      <c r="H76" s="27"/>
      <c r="I76" s="27"/>
      <c r="J76" s="27"/>
    </row>
    <row r="77" spans="3:20" ht="14.5" customHeight="1">
      <c r="G77" s="179" t="str">
        <f>G63</f>
        <v>Typical case</v>
      </c>
      <c r="H77" s="179"/>
      <c r="I77" s="179"/>
      <c r="J77" s="179"/>
      <c r="L77" s="179" t="str">
        <f>L63</f>
        <v>Full coverage case</v>
      </c>
      <c r="M77" s="179"/>
      <c r="N77" s="179"/>
      <c r="O77" s="179"/>
      <c r="P77" s="180" t="s">
        <v>50</v>
      </c>
      <c r="Q77" s="181"/>
      <c r="T77" s="21"/>
    </row>
    <row r="78" spans="3:20" ht="45">
      <c r="C78" t="str">
        <f>'B. CostCategories'!F31</f>
        <v>R17</v>
      </c>
      <c r="D78" s="28" t="s">
        <v>46</v>
      </c>
      <c r="E78" s="28" t="str">
        <f>INDEX('B. CostCategories'!E:E,MATCH(C78,'B. CostCategories'!F:F,0))</f>
        <v>Sexual offences</v>
      </c>
      <c r="F78" s="28" t="str">
        <f>"Unit cost ("&amp;I_CurrencySymbol &amp;")"</f>
        <v>Unit cost ()</v>
      </c>
      <c r="G78" s="28" t="s">
        <v>47</v>
      </c>
      <c r="H78" s="28" t="s">
        <v>48</v>
      </c>
      <c r="I78" s="28" t="str">
        <f>"Total cost ("&amp;I_CurrencySymbol&amp;")"</f>
        <v>Total cost ()</v>
      </c>
      <c r="J78" s="28" t="s">
        <v>44</v>
      </c>
      <c r="L78" s="32" t="str">
        <f t="shared" ref="L78" si="30">G78</f>
        <v>Number of people / units</v>
      </c>
      <c r="M78" s="30" t="str">
        <f t="shared" ref="M78" si="31">H78</f>
        <v>Days / hours</v>
      </c>
      <c r="N78" s="30" t="str">
        <f t="shared" ref="N78" si="32">I78</f>
        <v>Total cost ()</v>
      </c>
      <c r="O78" s="31" t="str">
        <f t="shared" ref="O78" si="33">J78</f>
        <v>Total cost $</v>
      </c>
      <c r="P78" s="34" t="s">
        <v>51</v>
      </c>
      <c r="Q78" s="34" t="s">
        <v>52</v>
      </c>
      <c r="T78" s="21"/>
    </row>
    <row r="79" spans="3:20" outlineLevel="2">
      <c r="D79" s="23">
        <v>1</v>
      </c>
      <c r="E79" s="55"/>
      <c r="F79" s="55"/>
      <c r="G79" s="55"/>
      <c r="H79" s="55"/>
      <c r="I79" s="29">
        <f>IF(H79="",$F79*G79,$F79*G79*H79)</f>
        <v>0</v>
      </c>
      <c r="J79" s="29" t="e">
        <f t="shared" ref="J79:J88" si="34">I79/I_ExchangeRate</f>
        <v>#DIV/0!</v>
      </c>
      <c r="L79" s="55"/>
      <c r="M79" s="55"/>
      <c r="N79" s="29">
        <f t="shared" ref="N79:N88" si="35">IF(M79="",$F79*L79,$F79*L79*M79)</f>
        <v>0</v>
      </c>
      <c r="O79" s="29" t="e">
        <f t="shared" ref="O79:O88" si="36">N79/I_ExchangeRate</f>
        <v>#DIV/0!</v>
      </c>
      <c r="P79" s="56"/>
      <c r="Q79" s="56"/>
      <c r="T79" s="21"/>
    </row>
    <row r="80" spans="3:20" outlineLevel="2">
      <c r="D80" s="23">
        <f>D79+1</f>
        <v>2</v>
      </c>
      <c r="E80" s="55"/>
      <c r="F80" s="55"/>
      <c r="G80" s="55"/>
      <c r="H80" s="55"/>
      <c r="I80" s="29">
        <f t="shared" ref="I80:I88" si="37">IF(H80="",$F80*G80,$F80*G80*H80)</f>
        <v>0</v>
      </c>
      <c r="J80" s="29" t="e">
        <f t="shared" si="34"/>
        <v>#DIV/0!</v>
      </c>
      <c r="L80" s="55"/>
      <c r="M80" s="55"/>
      <c r="N80" s="29">
        <f t="shared" si="35"/>
        <v>0</v>
      </c>
      <c r="O80" s="29" t="e">
        <f t="shared" si="36"/>
        <v>#DIV/0!</v>
      </c>
      <c r="P80" s="56"/>
      <c r="Q80" s="56"/>
      <c r="T80" s="21"/>
    </row>
    <row r="81" spans="3:20" outlineLevel="2">
      <c r="D81" s="23">
        <f t="shared" ref="D81:D88" si="38">D80+1</f>
        <v>3</v>
      </c>
      <c r="E81" s="55"/>
      <c r="F81" s="55"/>
      <c r="G81" s="55"/>
      <c r="H81" s="55"/>
      <c r="I81" s="29">
        <f t="shared" si="37"/>
        <v>0</v>
      </c>
      <c r="J81" s="29" t="e">
        <f t="shared" si="34"/>
        <v>#DIV/0!</v>
      </c>
      <c r="L81" s="55"/>
      <c r="M81" s="55"/>
      <c r="N81" s="29">
        <f t="shared" si="35"/>
        <v>0</v>
      </c>
      <c r="O81" s="29" t="e">
        <f t="shared" si="36"/>
        <v>#DIV/0!</v>
      </c>
      <c r="P81" s="56"/>
      <c r="Q81" s="56"/>
      <c r="T81" s="21"/>
    </row>
    <row r="82" spans="3:20" outlineLevel="2">
      <c r="D82" s="23">
        <f t="shared" si="38"/>
        <v>4</v>
      </c>
      <c r="E82" s="55"/>
      <c r="F82" s="55"/>
      <c r="G82" s="55"/>
      <c r="H82" s="55"/>
      <c r="I82" s="29">
        <f t="shared" si="37"/>
        <v>0</v>
      </c>
      <c r="J82" s="29" t="e">
        <f t="shared" si="34"/>
        <v>#DIV/0!</v>
      </c>
      <c r="L82" s="55"/>
      <c r="M82" s="55"/>
      <c r="N82" s="29">
        <f t="shared" si="35"/>
        <v>0</v>
      </c>
      <c r="O82" s="29" t="e">
        <f t="shared" si="36"/>
        <v>#DIV/0!</v>
      </c>
      <c r="P82" s="56"/>
      <c r="Q82" s="56"/>
      <c r="T82" s="21"/>
    </row>
    <row r="83" spans="3:20" outlineLevel="2">
      <c r="D83" s="23">
        <f t="shared" si="38"/>
        <v>5</v>
      </c>
      <c r="E83" s="55"/>
      <c r="F83" s="55"/>
      <c r="G83" s="55"/>
      <c r="H83" s="55"/>
      <c r="I83" s="29">
        <f t="shared" si="37"/>
        <v>0</v>
      </c>
      <c r="J83" s="29" t="e">
        <f t="shared" si="34"/>
        <v>#DIV/0!</v>
      </c>
      <c r="L83" s="55"/>
      <c r="M83" s="55"/>
      <c r="N83" s="29">
        <f t="shared" si="35"/>
        <v>0</v>
      </c>
      <c r="O83" s="29" t="e">
        <f t="shared" si="36"/>
        <v>#DIV/0!</v>
      </c>
      <c r="P83" s="56"/>
      <c r="Q83" s="56"/>
      <c r="T83" s="21"/>
    </row>
    <row r="84" spans="3:20" outlineLevel="2">
      <c r="D84" s="23">
        <f t="shared" si="38"/>
        <v>6</v>
      </c>
      <c r="E84" s="55"/>
      <c r="F84" s="55"/>
      <c r="G84" s="55"/>
      <c r="H84" s="55"/>
      <c r="I84" s="29">
        <f t="shared" si="37"/>
        <v>0</v>
      </c>
      <c r="J84" s="29" t="e">
        <f t="shared" si="34"/>
        <v>#DIV/0!</v>
      </c>
      <c r="L84" s="55"/>
      <c r="M84" s="55"/>
      <c r="N84" s="29">
        <f t="shared" si="35"/>
        <v>0</v>
      </c>
      <c r="O84" s="29" t="e">
        <f t="shared" si="36"/>
        <v>#DIV/0!</v>
      </c>
      <c r="P84" s="56"/>
      <c r="Q84" s="56"/>
      <c r="T84" s="21"/>
    </row>
    <row r="85" spans="3:20" outlineLevel="2">
      <c r="D85" s="23">
        <f t="shared" si="38"/>
        <v>7</v>
      </c>
      <c r="E85" s="55"/>
      <c r="F85" s="55"/>
      <c r="G85" s="55"/>
      <c r="H85" s="55"/>
      <c r="I85" s="29">
        <f t="shared" si="37"/>
        <v>0</v>
      </c>
      <c r="J85" s="29" t="e">
        <f t="shared" si="34"/>
        <v>#DIV/0!</v>
      </c>
      <c r="L85" s="55"/>
      <c r="M85" s="55"/>
      <c r="N85" s="29">
        <f t="shared" si="35"/>
        <v>0</v>
      </c>
      <c r="O85" s="29" t="e">
        <f t="shared" si="36"/>
        <v>#DIV/0!</v>
      </c>
      <c r="P85" s="56"/>
      <c r="Q85" s="56"/>
      <c r="T85" s="21"/>
    </row>
    <row r="86" spans="3:20" outlineLevel="2">
      <c r="D86" s="23">
        <f t="shared" si="38"/>
        <v>8</v>
      </c>
      <c r="E86" s="55"/>
      <c r="F86" s="55"/>
      <c r="G86" s="55"/>
      <c r="H86" s="55"/>
      <c r="I86" s="29">
        <f t="shared" si="37"/>
        <v>0</v>
      </c>
      <c r="J86" s="29" t="e">
        <f t="shared" si="34"/>
        <v>#DIV/0!</v>
      </c>
      <c r="L86" s="55"/>
      <c r="M86" s="55"/>
      <c r="N86" s="29">
        <f t="shared" si="35"/>
        <v>0</v>
      </c>
      <c r="O86" s="29" t="e">
        <f t="shared" si="36"/>
        <v>#DIV/0!</v>
      </c>
      <c r="P86" s="56"/>
      <c r="Q86" s="56"/>
      <c r="T86" s="21"/>
    </row>
    <row r="87" spans="3:20" outlineLevel="2">
      <c r="D87" s="23">
        <f t="shared" si="38"/>
        <v>9</v>
      </c>
      <c r="E87" s="55"/>
      <c r="F87" s="55"/>
      <c r="G87" s="55"/>
      <c r="H87" s="55"/>
      <c r="I87" s="29">
        <f t="shared" si="37"/>
        <v>0</v>
      </c>
      <c r="J87" s="29" t="e">
        <f t="shared" si="34"/>
        <v>#DIV/0!</v>
      </c>
      <c r="L87" s="55"/>
      <c r="M87" s="55"/>
      <c r="N87" s="29">
        <f t="shared" si="35"/>
        <v>0</v>
      </c>
      <c r="O87" s="29" t="e">
        <f t="shared" si="36"/>
        <v>#DIV/0!</v>
      </c>
      <c r="P87" s="56"/>
      <c r="Q87" s="56"/>
      <c r="T87" s="21"/>
    </row>
    <row r="88" spans="3:20" outlineLevel="2">
      <c r="D88" s="23">
        <f t="shared" si="38"/>
        <v>10</v>
      </c>
      <c r="E88" s="55"/>
      <c r="F88" s="55"/>
      <c r="G88" s="55"/>
      <c r="H88" s="55"/>
      <c r="I88" s="29">
        <f t="shared" si="37"/>
        <v>0</v>
      </c>
      <c r="J88" s="29" t="e">
        <f t="shared" si="34"/>
        <v>#DIV/0!</v>
      </c>
      <c r="L88" s="55"/>
      <c r="M88" s="55"/>
      <c r="N88" s="29">
        <f t="shared" si="35"/>
        <v>0</v>
      </c>
      <c r="O88" s="29" t="e">
        <f t="shared" si="36"/>
        <v>#DIV/0!</v>
      </c>
      <c r="P88" s="56"/>
      <c r="Q88" s="56"/>
      <c r="T88" s="21"/>
    </row>
    <row r="89" spans="3:20" s="35" customFormat="1">
      <c r="D89" s="36"/>
      <c r="E89" s="36" t="s">
        <v>45</v>
      </c>
      <c r="F89" s="37"/>
      <c r="G89" s="37"/>
      <c r="H89" s="37"/>
      <c r="I89" s="36">
        <f>SUM(I79:I88)</f>
        <v>0</v>
      </c>
      <c r="J89" s="36" t="e">
        <f>SUM(J79:J88)</f>
        <v>#DIV/0!</v>
      </c>
      <c r="K89"/>
      <c r="L89" s="37"/>
      <c r="M89" s="37"/>
      <c r="N89" s="36">
        <f>SUM(N79:N88)</f>
        <v>0</v>
      </c>
      <c r="O89" s="36" t="e">
        <f>SUM(O79:O88)</f>
        <v>#DIV/0!</v>
      </c>
      <c r="P89" s="38"/>
      <c r="Q89" s="38"/>
    </row>
    <row r="90" spans="3:20">
      <c r="E90" s="21"/>
      <c r="F90" s="26"/>
      <c r="G90" s="26"/>
      <c r="H90" s="27"/>
      <c r="I90" s="27"/>
      <c r="J90" s="27"/>
    </row>
    <row r="91" spans="3:20" ht="14.5" customHeight="1">
      <c r="G91" s="179" t="str">
        <f>G77</f>
        <v>Typical case</v>
      </c>
      <c r="H91" s="179"/>
      <c r="I91" s="179"/>
      <c r="J91" s="179"/>
      <c r="L91" s="179" t="str">
        <f>L77</f>
        <v>Full coverage case</v>
      </c>
      <c r="M91" s="179"/>
      <c r="N91" s="179"/>
      <c r="O91" s="179"/>
      <c r="P91" s="180" t="s">
        <v>50</v>
      </c>
      <c r="Q91" s="181"/>
      <c r="T91" s="21"/>
    </row>
    <row r="92" spans="3:20" ht="45">
      <c r="C92" t="str">
        <f>'B. CostCategories'!F32</f>
        <v>R18</v>
      </c>
      <c r="D92" s="28" t="s">
        <v>46</v>
      </c>
      <c r="E92" s="28" t="str">
        <f>INDEX('B. CostCategories'!E:E,MATCH(C92,'B. CostCategories'!F:F,0))</f>
        <v>Long term detention (prison)</v>
      </c>
      <c r="F92" s="28" t="str">
        <f>"Unit cost ("&amp;I_CurrencySymbol &amp;")"</f>
        <v>Unit cost ()</v>
      </c>
      <c r="G92" s="28" t="s">
        <v>47</v>
      </c>
      <c r="H92" s="28" t="s">
        <v>48</v>
      </c>
      <c r="I92" s="28" t="str">
        <f>"Total cost ("&amp;I_CurrencySymbol&amp;")"</f>
        <v>Total cost ()</v>
      </c>
      <c r="J92" s="28" t="s">
        <v>44</v>
      </c>
      <c r="L92" s="32" t="str">
        <f t="shared" ref="L92" si="39">G92</f>
        <v>Number of people / units</v>
      </c>
      <c r="M92" s="30" t="str">
        <f t="shared" ref="M92" si="40">H92</f>
        <v>Days / hours</v>
      </c>
      <c r="N92" s="30" t="str">
        <f t="shared" ref="N92" si="41">I92</f>
        <v>Total cost ()</v>
      </c>
      <c r="O92" s="31" t="str">
        <f t="shared" ref="O92" si="42">J92</f>
        <v>Total cost $</v>
      </c>
      <c r="P92" s="34" t="s">
        <v>51</v>
      </c>
      <c r="Q92" s="34" t="s">
        <v>52</v>
      </c>
      <c r="T92" s="21"/>
    </row>
    <row r="93" spans="3:20" outlineLevel="2">
      <c r="D93" s="23">
        <v>1</v>
      </c>
      <c r="E93" s="55"/>
      <c r="F93" s="55"/>
      <c r="G93" s="55"/>
      <c r="H93" s="55"/>
      <c r="I93" s="29">
        <f>IF(H93="",$F93*G93,$F93*G93*H93)</f>
        <v>0</v>
      </c>
      <c r="J93" s="29" t="e">
        <f t="shared" ref="J93:J102" si="43">I93/I_ExchangeRate</f>
        <v>#DIV/0!</v>
      </c>
      <c r="L93" s="55"/>
      <c r="M93" s="55"/>
      <c r="N93" s="29">
        <f t="shared" ref="N93:N102" si="44">IF(M93="",$F93*L93,$F93*L93*M93)</f>
        <v>0</v>
      </c>
      <c r="O93" s="29" t="e">
        <f t="shared" ref="O93:O102" si="45">N93/I_ExchangeRate</f>
        <v>#DIV/0!</v>
      </c>
      <c r="P93" s="56"/>
      <c r="Q93" s="56"/>
      <c r="T93" s="21"/>
    </row>
    <row r="94" spans="3:20" outlineLevel="2">
      <c r="D94" s="23">
        <f>D93+1</f>
        <v>2</v>
      </c>
      <c r="E94" s="55"/>
      <c r="F94" s="55"/>
      <c r="G94" s="55"/>
      <c r="H94" s="55"/>
      <c r="I94" s="29">
        <f t="shared" ref="I94:I102" si="46">IF(H94="",$F94*G94,$F94*G94*H94)</f>
        <v>0</v>
      </c>
      <c r="J94" s="29" t="e">
        <f t="shared" si="43"/>
        <v>#DIV/0!</v>
      </c>
      <c r="L94" s="55"/>
      <c r="M94" s="55"/>
      <c r="N94" s="29">
        <f t="shared" si="44"/>
        <v>0</v>
      </c>
      <c r="O94" s="29" t="e">
        <f t="shared" si="45"/>
        <v>#DIV/0!</v>
      </c>
      <c r="P94" s="56"/>
      <c r="Q94" s="56"/>
      <c r="T94" s="21"/>
    </row>
    <row r="95" spans="3:20" outlineLevel="2">
      <c r="D95" s="23">
        <f t="shared" ref="D95:D102" si="47">D94+1</f>
        <v>3</v>
      </c>
      <c r="E95" s="55"/>
      <c r="F95" s="55"/>
      <c r="G95" s="55"/>
      <c r="H95" s="55"/>
      <c r="I95" s="29">
        <f t="shared" si="46"/>
        <v>0</v>
      </c>
      <c r="J95" s="29" t="e">
        <f t="shared" si="43"/>
        <v>#DIV/0!</v>
      </c>
      <c r="L95" s="55"/>
      <c r="M95" s="55"/>
      <c r="N95" s="29">
        <f t="shared" si="44"/>
        <v>0</v>
      </c>
      <c r="O95" s="29" t="e">
        <f t="shared" si="45"/>
        <v>#DIV/0!</v>
      </c>
      <c r="P95" s="56"/>
      <c r="Q95" s="56"/>
      <c r="T95" s="21"/>
    </row>
    <row r="96" spans="3:20" outlineLevel="2">
      <c r="D96" s="23">
        <f t="shared" si="47"/>
        <v>4</v>
      </c>
      <c r="E96" s="55"/>
      <c r="F96" s="55"/>
      <c r="G96" s="55"/>
      <c r="H96" s="55"/>
      <c r="I96" s="29">
        <f t="shared" si="46"/>
        <v>0</v>
      </c>
      <c r="J96" s="29" t="e">
        <f t="shared" si="43"/>
        <v>#DIV/0!</v>
      </c>
      <c r="L96" s="55"/>
      <c r="M96" s="55"/>
      <c r="N96" s="29">
        <f t="shared" si="44"/>
        <v>0</v>
      </c>
      <c r="O96" s="29" t="e">
        <f t="shared" si="45"/>
        <v>#DIV/0!</v>
      </c>
      <c r="P96" s="56"/>
      <c r="Q96" s="56"/>
      <c r="T96" s="21"/>
    </row>
    <row r="97" spans="3:20" outlineLevel="2">
      <c r="D97" s="23">
        <f t="shared" si="47"/>
        <v>5</v>
      </c>
      <c r="E97" s="55"/>
      <c r="F97" s="55"/>
      <c r="G97" s="55"/>
      <c r="H97" s="55"/>
      <c r="I97" s="29">
        <f t="shared" si="46"/>
        <v>0</v>
      </c>
      <c r="J97" s="29" t="e">
        <f t="shared" si="43"/>
        <v>#DIV/0!</v>
      </c>
      <c r="L97" s="55"/>
      <c r="M97" s="55"/>
      <c r="N97" s="29">
        <f t="shared" si="44"/>
        <v>0</v>
      </c>
      <c r="O97" s="29" t="e">
        <f t="shared" si="45"/>
        <v>#DIV/0!</v>
      </c>
      <c r="P97" s="56"/>
      <c r="Q97" s="56"/>
      <c r="T97" s="21"/>
    </row>
    <row r="98" spans="3:20" outlineLevel="2">
      <c r="D98" s="23">
        <f t="shared" si="47"/>
        <v>6</v>
      </c>
      <c r="E98" s="55"/>
      <c r="F98" s="55"/>
      <c r="G98" s="55"/>
      <c r="H98" s="55"/>
      <c r="I98" s="29">
        <f t="shared" si="46"/>
        <v>0</v>
      </c>
      <c r="J98" s="29" t="e">
        <f t="shared" si="43"/>
        <v>#DIV/0!</v>
      </c>
      <c r="L98" s="55"/>
      <c r="M98" s="55"/>
      <c r="N98" s="29">
        <f t="shared" si="44"/>
        <v>0</v>
      </c>
      <c r="O98" s="29" t="e">
        <f t="shared" si="45"/>
        <v>#DIV/0!</v>
      </c>
      <c r="P98" s="56"/>
      <c r="Q98" s="56"/>
      <c r="T98" s="21"/>
    </row>
    <row r="99" spans="3:20" outlineLevel="2">
      <c r="D99" s="23">
        <f t="shared" si="47"/>
        <v>7</v>
      </c>
      <c r="E99" s="55"/>
      <c r="F99" s="55"/>
      <c r="G99" s="55"/>
      <c r="H99" s="55"/>
      <c r="I99" s="29">
        <f t="shared" si="46"/>
        <v>0</v>
      </c>
      <c r="J99" s="29" t="e">
        <f t="shared" si="43"/>
        <v>#DIV/0!</v>
      </c>
      <c r="L99" s="55"/>
      <c r="M99" s="55"/>
      <c r="N99" s="29">
        <f t="shared" si="44"/>
        <v>0</v>
      </c>
      <c r="O99" s="29" t="e">
        <f t="shared" si="45"/>
        <v>#DIV/0!</v>
      </c>
      <c r="P99" s="56"/>
      <c r="Q99" s="56"/>
      <c r="T99" s="21"/>
    </row>
    <row r="100" spans="3:20" outlineLevel="2">
      <c r="D100" s="23">
        <f t="shared" si="47"/>
        <v>8</v>
      </c>
      <c r="E100" s="55"/>
      <c r="F100" s="55"/>
      <c r="G100" s="55"/>
      <c r="H100" s="55"/>
      <c r="I100" s="29">
        <f t="shared" si="46"/>
        <v>0</v>
      </c>
      <c r="J100" s="29" t="e">
        <f t="shared" si="43"/>
        <v>#DIV/0!</v>
      </c>
      <c r="L100" s="55"/>
      <c r="M100" s="55"/>
      <c r="N100" s="29">
        <f t="shared" si="44"/>
        <v>0</v>
      </c>
      <c r="O100" s="29" t="e">
        <f t="shared" si="45"/>
        <v>#DIV/0!</v>
      </c>
      <c r="P100" s="56"/>
      <c r="Q100" s="56"/>
      <c r="T100" s="21"/>
    </row>
    <row r="101" spans="3:20" outlineLevel="2">
      <c r="D101" s="23">
        <f t="shared" si="47"/>
        <v>9</v>
      </c>
      <c r="E101" s="55"/>
      <c r="F101" s="55"/>
      <c r="G101" s="55"/>
      <c r="H101" s="55"/>
      <c r="I101" s="29">
        <f t="shared" si="46"/>
        <v>0</v>
      </c>
      <c r="J101" s="29" t="e">
        <f t="shared" si="43"/>
        <v>#DIV/0!</v>
      </c>
      <c r="L101" s="55"/>
      <c r="M101" s="55"/>
      <c r="N101" s="29">
        <f t="shared" si="44"/>
        <v>0</v>
      </c>
      <c r="O101" s="29" t="e">
        <f t="shared" si="45"/>
        <v>#DIV/0!</v>
      </c>
      <c r="P101" s="56"/>
      <c r="Q101" s="56"/>
      <c r="T101" s="21"/>
    </row>
    <row r="102" spans="3:20" outlineLevel="2">
      <c r="D102" s="23">
        <f t="shared" si="47"/>
        <v>10</v>
      </c>
      <c r="E102" s="55"/>
      <c r="F102" s="55"/>
      <c r="G102" s="55"/>
      <c r="H102" s="55"/>
      <c r="I102" s="29">
        <f t="shared" si="46"/>
        <v>0</v>
      </c>
      <c r="J102" s="29" t="e">
        <f t="shared" si="43"/>
        <v>#DIV/0!</v>
      </c>
      <c r="L102" s="55"/>
      <c r="M102" s="55"/>
      <c r="N102" s="29">
        <f t="shared" si="44"/>
        <v>0</v>
      </c>
      <c r="O102" s="29" t="e">
        <f t="shared" si="45"/>
        <v>#DIV/0!</v>
      </c>
      <c r="P102" s="56"/>
      <c r="Q102" s="56"/>
      <c r="T102" s="21"/>
    </row>
    <row r="103" spans="3:20" s="35" customFormat="1">
      <c r="D103" s="36"/>
      <c r="E103" s="36" t="s">
        <v>45</v>
      </c>
      <c r="F103" s="37"/>
      <c r="G103" s="37"/>
      <c r="H103" s="37"/>
      <c r="I103" s="36">
        <f>SUM(I93:I102)</f>
        <v>0</v>
      </c>
      <c r="J103" s="36" t="e">
        <f>SUM(J93:J102)</f>
        <v>#DIV/0!</v>
      </c>
      <c r="K103"/>
      <c r="L103" s="37"/>
      <c r="M103" s="37"/>
      <c r="N103" s="36">
        <f>SUM(N93:N102)</f>
        <v>0</v>
      </c>
      <c r="O103" s="36" t="e">
        <f>SUM(O93:O102)</f>
        <v>#DIV/0!</v>
      </c>
      <c r="P103" s="38"/>
      <c r="Q103" s="38"/>
    </row>
    <row r="104" spans="3:20">
      <c r="E104" s="21"/>
      <c r="F104" s="26"/>
      <c r="G104" s="26"/>
      <c r="H104" s="27"/>
      <c r="I104" s="27"/>
      <c r="J104" s="27"/>
    </row>
    <row r="105" spans="3:20" ht="14.5" customHeight="1">
      <c r="G105" s="179" t="str">
        <f>G91</f>
        <v>Typical case</v>
      </c>
      <c r="H105" s="179"/>
      <c r="I105" s="179"/>
      <c r="J105" s="179"/>
      <c r="L105" s="179" t="str">
        <f>L91</f>
        <v>Full coverage case</v>
      </c>
      <c r="M105" s="179"/>
      <c r="N105" s="179"/>
      <c r="O105" s="179"/>
      <c r="P105" s="180" t="s">
        <v>50</v>
      </c>
      <c r="Q105" s="181"/>
      <c r="T105" s="21"/>
    </row>
    <row r="106" spans="3:20" ht="45">
      <c r="C106" t="str">
        <f>'B. CostCategories'!F33</f>
        <v>R19</v>
      </c>
      <c r="D106" s="28" t="s">
        <v>46</v>
      </c>
      <c r="E106" s="28" t="str">
        <f>INDEX('B. CostCategories'!E:E,MATCH(C106,'B. CostCategories'!F:F,0))</f>
        <v>Private and Public Cost of divorce</v>
      </c>
      <c r="F106" s="28" t="str">
        <f>"Unit cost ("&amp;I_CurrencySymbol &amp;")"</f>
        <v>Unit cost ()</v>
      </c>
      <c r="G106" s="28" t="s">
        <v>47</v>
      </c>
      <c r="H106" s="28" t="s">
        <v>48</v>
      </c>
      <c r="I106" s="28" t="str">
        <f>"Total cost ("&amp;I_CurrencySymbol&amp;")"</f>
        <v>Total cost ()</v>
      </c>
      <c r="J106" s="28" t="s">
        <v>44</v>
      </c>
      <c r="L106" s="32" t="str">
        <f t="shared" ref="L106" si="48">G106</f>
        <v>Number of people / units</v>
      </c>
      <c r="M106" s="30" t="str">
        <f t="shared" ref="M106" si="49">H106</f>
        <v>Days / hours</v>
      </c>
      <c r="N106" s="30" t="str">
        <f t="shared" ref="N106" si="50">I106</f>
        <v>Total cost ()</v>
      </c>
      <c r="O106" s="31" t="str">
        <f t="shared" ref="O106" si="51">J106</f>
        <v>Total cost $</v>
      </c>
      <c r="P106" s="34" t="s">
        <v>51</v>
      </c>
      <c r="Q106" s="34" t="s">
        <v>52</v>
      </c>
      <c r="T106" s="21"/>
    </row>
    <row r="107" spans="3:20" outlineLevel="2">
      <c r="D107" s="23">
        <v>1</v>
      </c>
      <c r="E107" s="55"/>
      <c r="F107" s="55"/>
      <c r="G107" s="55"/>
      <c r="H107" s="55"/>
      <c r="I107" s="29">
        <f>IF(H107="",$F107*G107,$F107*G107*H107)</f>
        <v>0</v>
      </c>
      <c r="J107" s="29" t="e">
        <f t="shared" ref="J107:J116" si="52">I107/I_ExchangeRate</f>
        <v>#DIV/0!</v>
      </c>
      <c r="L107" s="55"/>
      <c r="M107" s="55"/>
      <c r="N107" s="29">
        <f t="shared" ref="N107:N116" si="53">IF(M107="",$F107*L107,$F107*L107*M107)</f>
        <v>0</v>
      </c>
      <c r="O107" s="29" t="e">
        <f t="shared" ref="O107:O116" si="54">N107/I_ExchangeRate</f>
        <v>#DIV/0!</v>
      </c>
      <c r="P107" s="56"/>
      <c r="Q107" s="56"/>
      <c r="T107" s="21"/>
    </row>
    <row r="108" spans="3:20" outlineLevel="2">
      <c r="D108" s="23">
        <f>D107+1</f>
        <v>2</v>
      </c>
      <c r="E108" s="55"/>
      <c r="F108" s="55"/>
      <c r="G108" s="55"/>
      <c r="H108" s="55"/>
      <c r="I108" s="29">
        <f t="shared" ref="I108:I116" si="55">IF(H108="",$F108*G108,$F108*G108*H108)</f>
        <v>0</v>
      </c>
      <c r="J108" s="29" t="e">
        <f t="shared" si="52"/>
        <v>#DIV/0!</v>
      </c>
      <c r="L108" s="55"/>
      <c r="M108" s="55"/>
      <c r="N108" s="29">
        <f t="shared" si="53"/>
        <v>0</v>
      </c>
      <c r="O108" s="29" t="e">
        <f t="shared" si="54"/>
        <v>#DIV/0!</v>
      </c>
      <c r="P108" s="56"/>
      <c r="Q108" s="56"/>
      <c r="T108" s="21"/>
    </row>
    <row r="109" spans="3:20" outlineLevel="2">
      <c r="D109" s="23">
        <f t="shared" ref="D109:D116" si="56">D108+1</f>
        <v>3</v>
      </c>
      <c r="E109" s="55"/>
      <c r="F109" s="55"/>
      <c r="G109" s="55"/>
      <c r="H109" s="55"/>
      <c r="I109" s="29">
        <f t="shared" si="55"/>
        <v>0</v>
      </c>
      <c r="J109" s="29" t="e">
        <f t="shared" si="52"/>
        <v>#DIV/0!</v>
      </c>
      <c r="L109" s="55"/>
      <c r="M109" s="55"/>
      <c r="N109" s="29">
        <f t="shared" si="53"/>
        <v>0</v>
      </c>
      <c r="O109" s="29" t="e">
        <f t="shared" si="54"/>
        <v>#DIV/0!</v>
      </c>
      <c r="P109" s="56"/>
      <c r="Q109" s="56"/>
      <c r="T109" s="21"/>
    </row>
    <row r="110" spans="3:20" outlineLevel="2">
      <c r="D110" s="23">
        <f t="shared" si="56"/>
        <v>4</v>
      </c>
      <c r="E110" s="55"/>
      <c r="F110" s="55"/>
      <c r="G110" s="55"/>
      <c r="H110" s="55"/>
      <c r="I110" s="29">
        <f t="shared" si="55"/>
        <v>0</v>
      </c>
      <c r="J110" s="29" t="e">
        <f t="shared" si="52"/>
        <v>#DIV/0!</v>
      </c>
      <c r="L110" s="55"/>
      <c r="M110" s="55"/>
      <c r="N110" s="29">
        <f t="shared" si="53"/>
        <v>0</v>
      </c>
      <c r="O110" s="29" t="e">
        <f t="shared" si="54"/>
        <v>#DIV/0!</v>
      </c>
      <c r="P110" s="56"/>
      <c r="Q110" s="56"/>
      <c r="T110" s="21"/>
    </row>
    <row r="111" spans="3:20" outlineLevel="2">
      <c r="D111" s="23">
        <f t="shared" si="56"/>
        <v>5</v>
      </c>
      <c r="E111" s="55"/>
      <c r="F111" s="55"/>
      <c r="G111" s="55"/>
      <c r="H111" s="55"/>
      <c r="I111" s="29">
        <f t="shared" si="55"/>
        <v>0</v>
      </c>
      <c r="J111" s="29" t="e">
        <f t="shared" si="52"/>
        <v>#DIV/0!</v>
      </c>
      <c r="L111" s="55"/>
      <c r="M111" s="55"/>
      <c r="N111" s="29">
        <f t="shared" si="53"/>
        <v>0</v>
      </c>
      <c r="O111" s="29" t="e">
        <f t="shared" si="54"/>
        <v>#DIV/0!</v>
      </c>
      <c r="P111" s="56"/>
      <c r="Q111" s="56"/>
      <c r="T111" s="21"/>
    </row>
    <row r="112" spans="3:20" outlineLevel="2">
      <c r="D112" s="23">
        <f t="shared" si="56"/>
        <v>6</v>
      </c>
      <c r="E112" s="55"/>
      <c r="F112" s="55"/>
      <c r="G112" s="55"/>
      <c r="H112" s="55"/>
      <c r="I112" s="29">
        <f t="shared" si="55"/>
        <v>0</v>
      </c>
      <c r="J112" s="29" t="e">
        <f t="shared" si="52"/>
        <v>#DIV/0!</v>
      </c>
      <c r="L112" s="55"/>
      <c r="M112" s="55"/>
      <c r="N112" s="29">
        <f t="shared" si="53"/>
        <v>0</v>
      </c>
      <c r="O112" s="29" t="e">
        <f t="shared" si="54"/>
        <v>#DIV/0!</v>
      </c>
      <c r="P112" s="56"/>
      <c r="Q112" s="56"/>
      <c r="T112" s="21"/>
    </row>
    <row r="113" spans="3:20" outlineLevel="2">
      <c r="D113" s="23">
        <f t="shared" si="56"/>
        <v>7</v>
      </c>
      <c r="E113" s="55"/>
      <c r="F113" s="55"/>
      <c r="G113" s="55"/>
      <c r="H113" s="55"/>
      <c r="I113" s="29">
        <f t="shared" si="55"/>
        <v>0</v>
      </c>
      <c r="J113" s="29" t="e">
        <f t="shared" si="52"/>
        <v>#DIV/0!</v>
      </c>
      <c r="L113" s="55"/>
      <c r="M113" s="55"/>
      <c r="N113" s="29">
        <f t="shared" si="53"/>
        <v>0</v>
      </c>
      <c r="O113" s="29" t="e">
        <f t="shared" si="54"/>
        <v>#DIV/0!</v>
      </c>
      <c r="P113" s="56"/>
      <c r="Q113" s="56"/>
      <c r="T113" s="21"/>
    </row>
    <row r="114" spans="3:20" outlineLevel="2">
      <c r="D114" s="23">
        <f t="shared" si="56"/>
        <v>8</v>
      </c>
      <c r="E114" s="55"/>
      <c r="F114" s="55"/>
      <c r="G114" s="55"/>
      <c r="H114" s="55"/>
      <c r="I114" s="29">
        <f t="shared" si="55"/>
        <v>0</v>
      </c>
      <c r="J114" s="29" t="e">
        <f t="shared" si="52"/>
        <v>#DIV/0!</v>
      </c>
      <c r="L114" s="55"/>
      <c r="M114" s="55"/>
      <c r="N114" s="29">
        <f t="shared" si="53"/>
        <v>0</v>
      </c>
      <c r="O114" s="29" t="e">
        <f t="shared" si="54"/>
        <v>#DIV/0!</v>
      </c>
      <c r="P114" s="56"/>
      <c r="Q114" s="56"/>
      <c r="T114" s="21"/>
    </row>
    <row r="115" spans="3:20" outlineLevel="2">
      <c r="D115" s="23">
        <f t="shared" si="56"/>
        <v>9</v>
      </c>
      <c r="E115" s="55"/>
      <c r="F115" s="55"/>
      <c r="G115" s="55"/>
      <c r="H115" s="55"/>
      <c r="I115" s="29">
        <f t="shared" si="55"/>
        <v>0</v>
      </c>
      <c r="J115" s="29" t="e">
        <f t="shared" si="52"/>
        <v>#DIV/0!</v>
      </c>
      <c r="L115" s="55"/>
      <c r="M115" s="55"/>
      <c r="N115" s="29">
        <f t="shared" si="53"/>
        <v>0</v>
      </c>
      <c r="O115" s="29" t="e">
        <f t="shared" si="54"/>
        <v>#DIV/0!</v>
      </c>
      <c r="P115" s="56"/>
      <c r="Q115" s="56"/>
      <c r="T115" s="21"/>
    </row>
    <row r="116" spans="3:20" outlineLevel="2">
      <c r="D116" s="23">
        <f t="shared" si="56"/>
        <v>10</v>
      </c>
      <c r="E116" s="55"/>
      <c r="F116" s="55"/>
      <c r="G116" s="55"/>
      <c r="H116" s="55"/>
      <c r="I116" s="29">
        <f t="shared" si="55"/>
        <v>0</v>
      </c>
      <c r="J116" s="29" t="e">
        <f t="shared" si="52"/>
        <v>#DIV/0!</v>
      </c>
      <c r="L116" s="55"/>
      <c r="M116" s="55"/>
      <c r="N116" s="29">
        <f t="shared" si="53"/>
        <v>0</v>
      </c>
      <c r="O116" s="29" t="e">
        <f t="shared" si="54"/>
        <v>#DIV/0!</v>
      </c>
      <c r="P116" s="56"/>
      <c r="Q116" s="56"/>
      <c r="T116" s="21"/>
    </row>
    <row r="117" spans="3:20" s="35" customFormat="1">
      <c r="D117" s="36"/>
      <c r="E117" s="36" t="s">
        <v>45</v>
      </c>
      <c r="F117" s="37"/>
      <c r="G117" s="37"/>
      <c r="H117" s="37"/>
      <c r="I117" s="36">
        <f>SUM(I107:I116)</f>
        <v>0</v>
      </c>
      <c r="J117" s="36" t="e">
        <f>SUM(J107:J116)</f>
        <v>#DIV/0!</v>
      </c>
      <c r="K117"/>
      <c r="L117" s="37"/>
      <c r="M117" s="37"/>
      <c r="N117" s="36">
        <f>SUM(N107:N116)</f>
        <v>0</v>
      </c>
      <c r="O117" s="36" t="e">
        <f>SUM(O107:O116)</f>
        <v>#DIV/0!</v>
      </c>
      <c r="P117" s="38"/>
      <c r="Q117" s="38"/>
    </row>
    <row r="118" spans="3:20">
      <c r="E118" s="21"/>
      <c r="F118" s="26"/>
      <c r="G118" s="26"/>
      <c r="H118" s="27"/>
      <c r="I118" s="27"/>
      <c r="J118" s="27"/>
    </row>
    <row r="119" spans="3:20" ht="14.5" customHeight="1">
      <c r="G119" s="179" t="str">
        <f>G105</f>
        <v>Typical case</v>
      </c>
      <c r="H119" s="179"/>
      <c r="I119" s="179"/>
      <c r="J119" s="179"/>
      <c r="L119" s="179" t="str">
        <f>L105</f>
        <v>Full coverage case</v>
      </c>
      <c r="M119" s="179"/>
      <c r="N119" s="179"/>
      <c r="O119" s="179"/>
      <c r="P119" s="180" t="s">
        <v>50</v>
      </c>
      <c r="Q119" s="181"/>
      <c r="T119" s="21"/>
    </row>
    <row r="120" spans="3:20" ht="45">
      <c r="C120" t="str">
        <f>'B. CostCategories'!F34</f>
        <v>R20</v>
      </c>
      <c r="D120" s="28" t="s">
        <v>46</v>
      </c>
      <c r="E120" s="28">
        <f>INDEX('B. CostCategories'!E:E,MATCH(C120,'B. CostCategories'!F:F,0))</f>
        <v>0</v>
      </c>
      <c r="F120" s="28" t="str">
        <f>"Unit cost ("&amp;I_CurrencySymbol &amp;")"</f>
        <v>Unit cost ()</v>
      </c>
      <c r="G120" s="28" t="s">
        <v>47</v>
      </c>
      <c r="H120" s="28" t="s">
        <v>48</v>
      </c>
      <c r="I120" s="28" t="str">
        <f>"Total cost ("&amp;I_CurrencySymbol&amp;")"</f>
        <v>Total cost ()</v>
      </c>
      <c r="J120" s="28" t="s">
        <v>44</v>
      </c>
      <c r="L120" s="32" t="str">
        <f t="shared" ref="L120" si="57">G120</f>
        <v>Number of people / units</v>
      </c>
      <c r="M120" s="30" t="str">
        <f t="shared" ref="M120" si="58">H120</f>
        <v>Days / hours</v>
      </c>
      <c r="N120" s="30" t="str">
        <f t="shared" ref="N120" si="59">I120</f>
        <v>Total cost ()</v>
      </c>
      <c r="O120" s="31" t="str">
        <f t="shared" ref="O120" si="60">J120</f>
        <v>Total cost $</v>
      </c>
      <c r="P120" s="34" t="s">
        <v>51</v>
      </c>
      <c r="Q120" s="34" t="s">
        <v>52</v>
      </c>
      <c r="T120" s="21"/>
    </row>
    <row r="121" spans="3:20" outlineLevel="2">
      <c r="D121" s="23">
        <v>1</v>
      </c>
      <c r="E121" s="55"/>
      <c r="F121" s="55"/>
      <c r="G121" s="55"/>
      <c r="H121" s="55"/>
      <c r="I121" s="29">
        <f>IF(H121="",$F121*G121,$F121*G121*H121)</f>
        <v>0</v>
      </c>
      <c r="J121" s="29" t="e">
        <f t="shared" ref="J121:J130" si="61">I121/I_ExchangeRate</f>
        <v>#DIV/0!</v>
      </c>
      <c r="L121" s="55"/>
      <c r="M121" s="55"/>
      <c r="N121" s="29">
        <f t="shared" ref="N121:N130" si="62">IF(M121="",$F121*L121,$F121*L121*M121)</f>
        <v>0</v>
      </c>
      <c r="O121" s="29" t="e">
        <f t="shared" ref="O121:O130" si="63">N121/I_ExchangeRate</f>
        <v>#DIV/0!</v>
      </c>
      <c r="P121" s="56"/>
      <c r="Q121" s="56"/>
      <c r="T121" s="21"/>
    </row>
    <row r="122" spans="3:20" outlineLevel="2">
      <c r="D122" s="23">
        <f>D121+1</f>
        <v>2</v>
      </c>
      <c r="E122" s="55"/>
      <c r="F122" s="55"/>
      <c r="G122" s="55"/>
      <c r="H122" s="55"/>
      <c r="I122" s="29">
        <f t="shared" ref="I122:I130" si="64">IF(H122="",$F122*G122,$F122*G122*H122)</f>
        <v>0</v>
      </c>
      <c r="J122" s="29" t="e">
        <f t="shared" si="61"/>
        <v>#DIV/0!</v>
      </c>
      <c r="L122" s="55"/>
      <c r="M122" s="55"/>
      <c r="N122" s="29">
        <f t="shared" si="62"/>
        <v>0</v>
      </c>
      <c r="O122" s="29" t="e">
        <f t="shared" si="63"/>
        <v>#DIV/0!</v>
      </c>
      <c r="P122" s="56"/>
      <c r="Q122" s="56"/>
      <c r="T122" s="21"/>
    </row>
    <row r="123" spans="3:20" outlineLevel="2">
      <c r="D123" s="23">
        <f t="shared" ref="D123:D130" si="65">D122+1</f>
        <v>3</v>
      </c>
      <c r="E123" s="55"/>
      <c r="F123" s="55"/>
      <c r="G123" s="55"/>
      <c r="H123" s="55"/>
      <c r="I123" s="29">
        <f t="shared" si="64"/>
        <v>0</v>
      </c>
      <c r="J123" s="29" t="e">
        <f t="shared" si="61"/>
        <v>#DIV/0!</v>
      </c>
      <c r="L123" s="55"/>
      <c r="M123" s="55"/>
      <c r="N123" s="29">
        <f t="shared" si="62"/>
        <v>0</v>
      </c>
      <c r="O123" s="29" t="e">
        <f t="shared" si="63"/>
        <v>#DIV/0!</v>
      </c>
      <c r="P123" s="56"/>
      <c r="Q123" s="56"/>
      <c r="T123" s="21"/>
    </row>
    <row r="124" spans="3:20" outlineLevel="2">
      <c r="D124" s="23">
        <f t="shared" si="65"/>
        <v>4</v>
      </c>
      <c r="E124" s="55"/>
      <c r="F124" s="55"/>
      <c r="G124" s="55"/>
      <c r="H124" s="55"/>
      <c r="I124" s="29">
        <f t="shared" si="64"/>
        <v>0</v>
      </c>
      <c r="J124" s="29" t="e">
        <f t="shared" si="61"/>
        <v>#DIV/0!</v>
      </c>
      <c r="L124" s="55"/>
      <c r="M124" s="55"/>
      <c r="N124" s="29">
        <f t="shared" si="62"/>
        <v>0</v>
      </c>
      <c r="O124" s="29" t="e">
        <f t="shared" si="63"/>
        <v>#DIV/0!</v>
      </c>
      <c r="P124" s="56"/>
      <c r="Q124" s="56"/>
      <c r="T124" s="21"/>
    </row>
    <row r="125" spans="3:20" outlineLevel="2">
      <c r="D125" s="23">
        <f t="shared" si="65"/>
        <v>5</v>
      </c>
      <c r="E125" s="55"/>
      <c r="F125" s="55"/>
      <c r="G125" s="55"/>
      <c r="H125" s="55"/>
      <c r="I125" s="29">
        <f t="shared" si="64"/>
        <v>0</v>
      </c>
      <c r="J125" s="29" t="e">
        <f t="shared" si="61"/>
        <v>#DIV/0!</v>
      </c>
      <c r="L125" s="55"/>
      <c r="M125" s="55"/>
      <c r="N125" s="29">
        <f t="shared" si="62"/>
        <v>0</v>
      </c>
      <c r="O125" s="29" t="e">
        <f t="shared" si="63"/>
        <v>#DIV/0!</v>
      </c>
      <c r="P125" s="56"/>
      <c r="Q125" s="56"/>
      <c r="T125" s="21"/>
    </row>
    <row r="126" spans="3:20" outlineLevel="2">
      <c r="D126" s="23">
        <f t="shared" si="65"/>
        <v>6</v>
      </c>
      <c r="E126" s="55"/>
      <c r="F126" s="55"/>
      <c r="G126" s="55"/>
      <c r="H126" s="55"/>
      <c r="I126" s="29">
        <f t="shared" si="64"/>
        <v>0</v>
      </c>
      <c r="J126" s="29" t="e">
        <f t="shared" si="61"/>
        <v>#DIV/0!</v>
      </c>
      <c r="L126" s="55"/>
      <c r="M126" s="55"/>
      <c r="N126" s="29">
        <f t="shared" si="62"/>
        <v>0</v>
      </c>
      <c r="O126" s="29" t="e">
        <f t="shared" si="63"/>
        <v>#DIV/0!</v>
      </c>
      <c r="P126" s="56"/>
      <c r="Q126" s="56"/>
      <c r="T126" s="21"/>
    </row>
    <row r="127" spans="3:20" outlineLevel="2">
      <c r="D127" s="23">
        <f t="shared" si="65"/>
        <v>7</v>
      </c>
      <c r="E127" s="55"/>
      <c r="F127" s="55"/>
      <c r="G127" s="55"/>
      <c r="H127" s="55"/>
      <c r="I127" s="29">
        <f t="shared" si="64"/>
        <v>0</v>
      </c>
      <c r="J127" s="29" t="e">
        <f t="shared" si="61"/>
        <v>#DIV/0!</v>
      </c>
      <c r="L127" s="55"/>
      <c r="M127" s="55"/>
      <c r="N127" s="29">
        <f t="shared" si="62"/>
        <v>0</v>
      </c>
      <c r="O127" s="29" t="e">
        <f t="shared" si="63"/>
        <v>#DIV/0!</v>
      </c>
      <c r="P127" s="56"/>
      <c r="Q127" s="56"/>
      <c r="T127" s="21"/>
    </row>
    <row r="128" spans="3:20" outlineLevel="2">
      <c r="D128" s="23">
        <f t="shared" si="65"/>
        <v>8</v>
      </c>
      <c r="E128" s="55"/>
      <c r="F128" s="55"/>
      <c r="G128" s="55"/>
      <c r="H128" s="55"/>
      <c r="I128" s="29">
        <f t="shared" si="64"/>
        <v>0</v>
      </c>
      <c r="J128" s="29" t="e">
        <f t="shared" si="61"/>
        <v>#DIV/0!</v>
      </c>
      <c r="L128" s="55"/>
      <c r="M128" s="55"/>
      <c r="N128" s="29">
        <f t="shared" si="62"/>
        <v>0</v>
      </c>
      <c r="O128" s="29" t="e">
        <f t="shared" si="63"/>
        <v>#DIV/0!</v>
      </c>
      <c r="P128" s="56"/>
      <c r="Q128" s="56"/>
      <c r="T128" s="21"/>
    </row>
    <row r="129" spans="3:20" outlineLevel="2">
      <c r="D129" s="23">
        <f t="shared" si="65"/>
        <v>9</v>
      </c>
      <c r="E129" s="55"/>
      <c r="F129" s="55"/>
      <c r="G129" s="55"/>
      <c r="H129" s="55"/>
      <c r="I129" s="29">
        <f t="shared" si="64"/>
        <v>0</v>
      </c>
      <c r="J129" s="29" t="e">
        <f t="shared" si="61"/>
        <v>#DIV/0!</v>
      </c>
      <c r="L129" s="55"/>
      <c r="M129" s="55"/>
      <c r="N129" s="29">
        <f t="shared" si="62"/>
        <v>0</v>
      </c>
      <c r="O129" s="29" t="e">
        <f t="shared" si="63"/>
        <v>#DIV/0!</v>
      </c>
      <c r="P129" s="56"/>
      <c r="Q129" s="56"/>
      <c r="T129" s="21"/>
    </row>
    <row r="130" spans="3:20" outlineLevel="2">
      <c r="D130" s="23">
        <f t="shared" si="65"/>
        <v>10</v>
      </c>
      <c r="E130" s="55"/>
      <c r="F130" s="55"/>
      <c r="G130" s="55"/>
      <c r="H130" s="55"/>
      <c r="I130" s="29">
        <f t="shared" si="64"/>
        <v>0</v>
      </c>
      <c r="J130" s="29" t="e">
        <f t="shared" si="61"/>
        <v>#DIV/0!</v>
      </c>
      <c r="L130" s="55"/>
      <c r="M130" s="55"/>
      <c r="N130" s="29">
        <f t="shared" si="62"/>
        <v>0</v>
      </c>
      <c r="O130" s="29" t="e">
        <f t="shared" si="63"/>
        <v>#DIV/0!</v>
      </c>
      <c r="P130" s="56"/>
      <c r="Q130" s="56"/>
      <c r="T130" s="21"/>
    </row>
    <row r="131" spans="3:20" s="35" customFormat="1">
      <c r="D131" s="36"/>
      <c r="E131" s="36" t="s">
        <v>45</v>
      </c>
      <c r="F131" s="37"/>
      <c r="G131" s="37"/>
      <c r="H131" s="37"/>
      <c r="I131" s="36">
        <f>SUM(I121:I130)</f>
        <v>0</v>
      </c>
      <c r="J131" s="36" t="e">
        <f>SUM(J121:J130)</f>
        <v>#DIV/0!</v>
      </c>
      <c r="K131"/>
      <c r="L131" s="37"/>
      <c r="M131" s="37"/>
      <c r="N131" s="36">
        <f>SUM(N121:N130)</f>
        <v>0</v>
      </c>
      <c r="O131" s="36" t="e">
        <f>SUM(O121:O130)</f>
        <v>#DIV/0!</v>
      </c>
      <c r="P131" s="38"/>
      <c r="Q131" s="38"/>
    </row>
    <row r="132" spans="3:20">
      <c r="E132" s="21"/>
      <c r="F132" s="26"/>
      <c r="G132" s="26"/>
      <c r="H132" s="27"/>
      <c r="I132" s="27"/>
      <c r="J132" s="27"/>
    </row>
    <row r="133" spans="3:20" ht="14.5" customHeight="1">
      <c r="G133" s="179" t="str">
        <f>G119</f>
        <v>Typical case</v>
      </c>
      <c r="H133" s="179"/>
      <c r="I133" s="179"/>
      <c r="J133" s="179"/>
      <c r="L133" s="179" t="str">
        <f>L119</f>
        <v>Full coverage case</v>
      </c>
      <c r="M133" s="179"/>
      <c r="N133" s="179"/>
      <c r="O133" s="179"/>
      <c r="P133" s="180" t="s">
        <v>50</v>
      </c>
      <c r="Q133" s="181"/>
      <c r="T133" s="21"/>
    </row>
    <row r="134" spans="3:20" ht="45">
      <c r="C134" t="str">
        <f>'B. CostCategories'!F35</f>
        <v>R21</v>
      </c>
      <c r="D134" s="28" t="s">
        <v>46</v>
      </c>
      <c r="E134" s="28">
        <f>INDEX('B. CostCategories'!E:E,MATCH(C134,'B. CostCategories'!F:F,0))</f>
        <v>0</v>
      </c>
      <c r="F134" s="28" t="str">
        <f>"Unit cost ("&amp;I_CurrencySymbol &amp;")"</f>
        <v>Unit cost ()</v>
      </c>
      <c r="G134" s="28" t="s">
        <v>47</v>
      </c>
      <c r="H134" s="28" t="s">
        <v>48</v>
      </c>
      <c r="I134" s="28" t="str">
        <f>"Total cost ("&amp;I_CurrencySymbol&amp;")"</f>
        <v>Total cost ()</v>
      </c>
      <c r="J134" s="28" t="s">
        <v>44</v>
      </c>
      <c r="L134" s="32" t="str">
        <f t="shared" ref="L134" si="66">G134</f>
        <v>Number of people / units</v>
      </c>
      <c r="M134" s="30" t="str">
        <f t="shared" ref="M134" si="67">H134</f>
        <v>Days / hours</v>
      </c>
      <c r="N134" s="30" t="str">
        <f t="shared" ref="N134" si="68">I134</f>
        <v>Total cost ()</v>
      </c>
      <c r="O134" s="31" t="str">
        <f t="shared" ref="O134" si="69">J134</f>
        <v>Total cost $</v>
      </c>
      <c r="P134" s="34" t="s">
        <v>51</v>
      </c>
      <c r="Q134" s="34" t="s">
        <v>52</v>
      </c>
      <c r="T134" s="21"/>
    </row>
    <row r="135" spans="3:20" outlineLevel="2">
      <c r="D135" s="23">
        <v>1</v>
      </c>
      <c r="E135" s="55"/>
      <c r="F135" s="55"/>
      <c r="G135" s="55"/>
      <c r="H135" s="55"/>
      <c r="I135" s="29">
        <f>IF(H135="",$F135*G135,$F135*G135*H135)</f>
        <v>0</v>
      </c>
      <c r="J135" s="29" t="e">
        <f t="shared" ref="J135:J144" si="70">I135/I_ExchangeRate</f>
        <v>#DIV/0!</v>
      </c>
      <c r="L135" s="55"/>
      <c r="M135" s="55"/>
      <c r="N135" s="29">
        <f t="shared" ref="N135:N144" si="71">IF(M135="",$F135*L135,$F135*L135*M135)</f>
        <v>0</v>
      </c>
      <c r="O135" s="29" t="e">
        <f t="shared" ref="O135:O144" si="72">N135/I_ExchangeRate</f>
        <v>#DIV/0!</v>
      </c>
      <c r="P135" s="56"/>
      <c r="Q135" s="56"/>
      <c r="T135" s="21"/>
    </row>
    <row r="136" spans="3:20" outlineLevel="2">
      <c r="D136" s="23">
        <f>D135+1</f>
        <v>2</v>
      </c>
      <c r="E136" s="55"/>
      <c r="F136" s="55"/>
      <c r="G136" s="55"/>
      <c r="H136" s="55"/>
      <c r="I136" s="29">
        <f t="shared" ref="I136:I144" si="73">IF(H136="",$F136*G136,$F136*G136*H136)</f>
        <v>0</v>
      </c>
      <c r="J136" s="29" t="e">
        <f t="shared" si="70"/>
        <v>#DIV/0!</v>
      </c>
      <c r="L136" s="55"/>
      <c r="M136" s="55"/>
      <c r="N136" s="29">
        <f t="shared" si="71"/>
        <v>0</v>
      </c>
      <c r="O136" s="29" t="e">
        <f t="shared" si="72"/>
        <v>#DIV/0!</v>
      </c>
      <c r="P136" s="56"/>
      <c r="Q136" s="56"/>
      <c r="T136" s="21"/>
    </row>
    <row r="137" spans="3:20" outlineLevel="2">
      <c r="D137" s="23">
        <f t="shared" ref="D137:D144" si="74">D136+1</f>
        <v>3</v>
      </c>
      <c r="E137" s="55"/>
      <c r="F137" s="55"/>
      <c r="G137" s="55"/>
      <c r="H137" s="55"/>
      <c r="I137" s="29">
        <f t="shared" si="73"/>
        <v>0</v>
      </c>
      <c r="J137" s="29" t="e">
        <f t="shared" si="70"/>
        <v>#DIV/0!</v>
      </c>
      <c r="L137" s="55"/>
      <c r="M137" s="55"/>
      <c r="N137" s="29">
        <f t="shared" si="71"/>
        <v>0</v>
      </c>
      <c r="O137" s="29" t="e">
        <f t="shared" si="72"/>
        <v>#DIV/0!</v>
      </c>
      <c r="P137" s="56"/>
      <c r="Q137" s="56"/>
      <c r="T137" s="21"/>
    </row>
    <row r="138" spans="3:20" outlineLevel="2">
      <c r="D138" s="23">
        <f t="shared" si="74"/>
        <v>4</v>
      </c>
      <c r="E138" s="55"/>
      <c r="F138" s="55"/>
      <c r="G138" s="55"/>
      <c r="H138" s="55"/>
      <c r="I138" s="29">
        <f t="shared" si="73"/>
        <v>0</v>
      </c>
      <c r="J138" s="29" t="e">
        <f t="shared" si="70"/>
        <v>#DIV/0!</v>
      </c>
      <c r="L138" s="55"/>
      <c r="M138" s="55"/>
      <c r="N138" s="29">
        <f t="shared" si="71"/>
        <v>0</v>
      </c>
      <c r="O138" s="29" t="e">
        <f t="shared" si="72"/>
        <v>#DIV/0!</v>
      </c>
      <c r="P138" s="56"/>
      <c r="Q138" s="56"/>
      <c r="T138" s="21"/>
    </row>
    <row r="139" spans="3:20" outlineLevel="2">
      <c r="D139" s="23">
        <f t="shared" si="74"/>
        <v>5</v>
      </c>
      <c r="E139" s="55"/>
      <c r="F139" s="55"/>
      <c r="G139" s="55"/>
      <c r="H139" s="55"/>
      <c r="I139" s="29">
        <f t="shared" si="73"/>
        <v>0</v>
      </c>
      <c r="J139" s="29" t="e">
        <f t="shared" si="70"/>
        <v>#DIV/0!</v>
      </c>
      <c r="L139" s="55"/>
      <c r="M139" s="55"/>
      <c r="N139" s="29">
        <f t="shared" si="71"/>
        <v>0</v>
      </c>
      <c r="O139" s="29" t="e">
        <f t="shared" si="72"/>
        <v>#DIV/0!</v>
      </c>
      <c r="P139" s="56"/>
      <c r="Q139" s="56"/>
      <c r="T139" s="21"/>
    </row>
    <row r="140" spans="3:20" outlineLevel="2">
      <c r="D140" s="23">
        <f t="shared" si="74"/>
        <v>6</v>
      </c>
      <c r="E140" s="55"/>
      <c r="F140" s="55"/>
      <c r="G140" s="55"/>
      <c r="H140" s="55"/>
      <c r="I140" s="29">
        <f t="shared" si="73"/>
        <v>0</v>
      </c>
      <c r="J140" s="29" t="e">
        <f t="shared" si="70"/>
        <v>#DIV/0!</v>
      </c>
      <c r="L140" s="55"/>
      <c r="M140" s="55"/>
      <c r="N140" s="29">
        <f t="shared" si="71"/>
        <v>0</v>
      </c>
      <c r="O140" s="29" t="e">
        <f t="shared" si="72"/>
        <v>#DIV/0!</v>
      </c>
      <c r="P140" s="56"/>
      <c r="Q140" s="56"/>
      <c r="T140" s="21"/>
    </row>
    <row r="141" spans="3:20" outlineLevel="2">
      <c r="D141" s="23">
        <f t="shared" si="74"/>
        <v>7</v>
      </c>
      <c r="E141" s="55"/>
      <c r="F141" s="55"/>
      <c r="G141" s="55"/>
      <c r="H141" s="55"/>
      <c r="I141" s="29">
        <f t="shared" si="73"/>
        <v>0</v>
      </c>
      <c r="J141" s="29" t="e">
        <f t="shared" si="70"/>
        <v>#DIV/0!</v>
      </c>
      <c r="L141" s="55"/>
      <c r="M141" s="55"/>
      <c r="N141" s="29">
        <f t="shared" si="71"/>
        <v>0</v>
      </c>
      <c r="O141" s="29" t="e">
        <f t="shared" si="72"/>
        <v>#DIV/0!</v>
      </c>
      <c r="P141" s="56"/>
      <c r="Q141" s="56"/>
      <c r="T141" s="21"/>
    </row>
    <row r="142" spans="3:20" outlineLevel="2">
      <c r="D142" s="23">
        <f t="shared" si="74"/>
        <v>8</v>
      </c>
      <c r="E142" s="55"/>
      <c r="F142" s="55"/>
      <c r="G142" s="55"/>
      <c r="H142" s="55"/>
      <c r="I142" s="29">
        <f t="shared" si="73"/>
        <v>0</v>
      </c>
      <c r="J142" s="29" t="e">
        <f t="shared" si="70"/>
        <v>#DIV/0!</v>
      </c>
      <c r="L142" s="55"/>
      <c r="M142" s="55"/>
      <c r="N142" s="29">
        <f t="shared" si="71"/>
        <v>0</v>
      </c>
      <c r="O142" s="29" t="e">
        <f t="shared" si="72"/>
        <v>#DIV/0!</v>
      </c>
      <c r="P142" s="56"/>
      <c r="Q142" s="56"/>
      <c r="T142" s="21"/>
    </row>
    <row r="143" spans="3:20" outlineLevel="2">
      <c r="D143" s="23">
        <f t="shared" si="74"/>
        <v>9</v>
      </c>
      <c r="E143" s="55"/>
      <c r="F143" s="55"/>
      <c r="G143" s="55"/>
      <c r="H143" s="55"/>
      <c r="I143" s="29">
        <f t="shared" si="73"/>
        <v>0</v>
      </c>
      <c r="J143" s="29" t="e">
        <f t="shared" si="70"/>
        <v>#DIV/0!</v>
      </c>
      <c r="L143" s="55"/>
      <c r="M143" s="55"/>
      <c r="N143" s="29">
        <f t="shared" si="71"/>
        <v>0</v>
      </c>
      <c r="O143" s="29" t="e">
        <f t="shared" si="72"/>
        <v>#DIV/0!</v>
      </c>
      <c r="P143" s="56"/>
      <c r="Q143" s="56"/>
      <c r="T143" s="21"/>
    </row>
    <row r="144" spans="3:20" outlineLevel="2">
      <c r="D144" s="23">
        <f t="shared" si="74"/>
        <v>10</v>
      </c>
      <c r="E144" s="55"/>
      <c r="F144" s="55"/>
      <c r="G144" s="55"/>
      <c r="H144" s="55"/>
      <c r="I144" s="29">
        <f t="shared" si="73"/>
        <v>0</v>
      </c>
      <c r="J144" s="29" t="e">
        <f t="shared" si="70"/>
        <v>#DIV/0!</v>
      </c>
      <c r="L144" s="55"/>
      <c r="M144" s="55"/>
      <c r="N144" s="29">
        <f t="shared" si="71"/>
        <v>0</v>
      </c>
      <c r="O144" s="29" t="e">
        <f t="shared" si="72"/>
        <v>#DIV/0!</v>
      </c>
      <c r="P144" s="56"/>
      <c r="Q144" s="56"/>
      <c r="T144" s="21"/>
    </row>
    <row r="145" spans="3:20" s="35" customFormat="1">
      <c r="D145" s="36"/>
      <c r="E145" s="36" t="s">
        <v>45</v>
      </c>
      <c r="F145" s="37"/>
      <c r="G145" s="37"/>
      <c r="H145" s="37"/>
      <c r="I145" s="36">
        <f>SUM(I135:I144)</f>
        <v>0</v>
      </c>
      <c r="J145" s="36" t="e">
        <f>SUM(J135:J144)</f>
        <v>#DIV/0!</v>
      </c>
      <c r="K145"/>
      <c r="L145" s="37"/>
      <c r="M145" s="37"/>
      <c r="N145" s="36">
        <f>SUM(N135:N144)</f>
        <v>0</v>
      </c>
      <c r="O145" s="36" t="e">
        <f>SUM(O135:O144)</f>
        <v>#DIV/0!</v>
      </c>
      <c r="P145" s="38"/>
      <c r="Q145" s="38"/>
    </row>
    <row r="146" spans="3:20">
      <c r="E146" s="21"/>
      <c r="F146" s="26"/>
      <c r="G146" s="26"/>
      <c r="H146" s="27"/>
      <c r="I146" s="27"/>
      <c r="J146" s="27"/>
    </row>
    <row r="147" spans="3:20" ht="14.5" customHeight="1">
      <c r="G147" s="179" t="str">
        <f>G133</f>
        <v>Typical case</v>
      </c>
      <c r="H147" s="179"/>
      <c r="I147" s="179"/>
      <c r="J147" s="179"/>
      <c r="L147" s="179" t="str">
        <f>L133</f>
        <v>Full coverage case</v>
      </c>
      <c r="M147" s="179"/>
      <c r="N147" s="179"/>
      <c r="O147" s="179"/>
      <c r="P147" s="180" t="s">
        <v>50</v>
      </c>
      <c r="Q147" s="181"/>
      <c r="T147" s="21"/>
    </row>
    <row r="148" spans="3:20" ht="45">
      <c r="C148" t="str">
        <f>'B. CostCategories'!F36</f>
        <v>R22</v>
      </c>
      <c r="D148" s="28" t="s">
        <v>46</v>
      </c>
      <c r="E148" s="28">
        <f>INDEX('B. CostCategories'!E:E,MATCH(C148,'B. CostCategories'!F:F,0))</f>
        <v>0</v>
      </c>
      <c r="F148" s="28" t="str">
        <f>"Unit cost ("&amp;I_CurrencySymbol &amp;")"</f>
        <v>Unit cost ()</v>
      </c>
      <c r="G148" s="28" t="s">
        <v>47</v>
      </c>
      <c r="H148" s="28" t="s">
        <v>48</v>
      </c>
      <c r="I148" s="28" t="str">
        <f>"Total cost ("&amp;I_CurrencySymbol&amp;")"</f>
        <v>Total cost ()</v>
      </c>
      <c r="J148" s="28" t="s">
        <v>44</v>
      </c>
      <c r="L148" s="32" t="str">
        <f t="shared" ref="L148" si="75">G148</f>
        <v>Number of people / units</v>
      </c>
      <c r="M148" s="30" t="str">
        <f t="shared" ref="M148" si="76">H148</f>
        <v>Days / hours</v>
      </c>
      <c r="N148" s="30" t="str">
        <f t="shared" ref="N148" si="77">I148</f>
        <v>Total cost ()</v>
      </c>
      <c r="O148" s="31" t="str">
        <f t="shared" ref="O148" si="78">J148</f>
        <v>Total cost $</v>
      </c>
      <c r="P148" s="34" t="s">
        <v>51</v>
      </c>
      <c r="Q148" s="34" t="s">
        <v>52</v>
      </c>
      <c r="T148" s="21"/>
    </row>
    <row r="149" spans="3:20" outlineLevel="2">
      <c r="D149" s="23">
        <v>1</v>
      </c>
      <c r="E149" s="55"/>
      <c r="F149" s="55"/>
      <c r="G149" s="55"/>
      <c r="H149" s="55"/>
      <c r="I149" s="29">
        <f>IF(H149="",$F149*G149,$F149*G149*H149)</f>
        <v>0</v>
      </c>
      <c r="J149" s="29" t="e">
        <f t="shared" ref="J149:J158" si="79">I149/I_ExchangeRate</f>
        <v>#DIV/0!</v>
      </c>
      <c r="L149" s="55"/>
      <c r="M149" s="55"/>
      <c r="N149" s="29">
        <f t="shared" ref="N149:N158" si="80">IF(M149="",$F149*L149,$F149*L149*M149)</f>
        <v>0</v>
      </c>
      <c r="O149" s="29" t="e">
        <f t="shared" ref="O149:O158" si="81">N149/I_ExchangeRate</f>
        <v>#DIV/0!</v>
      </c>
      <c r="P149" s="56"/>
      <c r="Q149" s="56"/>
      <c r="T149" s="21"/>
    </row>
    <row r="150" spans="3:20" outlineLevel="2">
      <c r="D150" s="23">
        <f>D149+1</f>
        <v>2</v>
      </c>
      <c r="E150" s="55"/>
      <c r="F150" s="55"/>
      <c r="G150" s="55"/>
      <c r="H150" s="55"/>
      <c r="I150" s="29">
        <f t="shared" ref="I150:I158" si="82">IF(H150="",$F150*G150,$F150*G150*H150)</f>
        <v>0</v>
      </c>
      <c r="J150" s="29" t="e">
        <f t="shared" si="79"/>
        <v>#DIV/0!</v>
      </c>
      <c r="L150" s="55"/>
      <c r="M150" s="55"/>
      <c r="N150" s="29">
        <f t="shared" si="80"/>
        <v>0</v>
      </c>
      <c r="O150" s="29" t="e">
        <f t="shared" si="81"/>
        <v>#DIV/0!</v>
      </c>
      <c r="P150" s="56"/>
      <c r="Q150" s="56"/>
      <c r="T150" s="21"/>
    </row>
    <row r="151" spans="3:20" outlineLevel="2">
      <c r="D151" s="23">
        <f t="shared" ref="D151:D158" si="83">D150+1</f>
        <v>3</v>
      </c>
      <c r="E151" s="55"/>
      <c r="F151" s="55"/>
      <c r="G151" s="55"/>
      <c r="H151" s="55"/>
      <c r="I151" s="29">
        <f t="shared" si="82"/>
        <v>0</v>
      </c>
      <c r="J151" s="29" t="e">
        <f t="shared" si="79"/>
        <v>#DIV/0!</v>
      </c>
      <c r="L151" s="55"/>
      <c r="M151" s="55"/>
      <c r="N151" s="29">
        <f t="shared" si="80"/>
        <v>0</v>
      </c>
      <c r="O151" s="29" t="e">
        <f t="shared" si="81"/>
        <v>#DIV/0!</v>
      </c>
      <c r="P151" s="56"/>
      <c r="Q151" s="56"/>
      <c r="T151" s="21"/>
    </row>
    <row r="152" spans="3:20" outlineLevel="2">
      <c r="D152" s="23">
        <f t="shared" si="83"/>
        <v>4</v>
      </c>
      <c r="E152" s="55"/>
      <c r="F152" s="55"/>
      <c r="G152" s="55"/>
      <c r="H152" s="55"/>
      <c r="I152" s="29">
        <f t="shared" si="82"/>
        <v>0</v>
      </c>
      <c r="J152" s="29" t="e">
        <f t="shared" si="79"/>
        <v>#DIV/0!</v>
      </c>
      <c r="L152" s="55"/>
      <c r="M152" s="55"/>
      <c r="N152" s="29">
        <f t="shared" si="80"/>
        <v>0</v>
      </c>
      <c r="O152" s="29" t="e">
        <f t="shared" si="81"/>
        <v>#DIV/0!</v>
      </c>
      <c r="P152" s="56"/>
      <c r="Q152" s="56"/>
      <c r="T152" s="21"/>
    </row>
    <row r="153" spans="3:20" outlineLevel="2">
      <c r="D153" s="23">
        <f t="shared" si="83"/>
        <v>5</v>
      </c>
      <c r="E153" s="55"/>
      <c r="F153" s="55"/>
      <c r="G153" s="55"/>
      <c r="H153" s="55"/>
      <c r="I153" s="29">
        <f t="shared" si="82"/>
        <v>0</v>
      </c>
      <c r="J153" s="29" t="e">
        <f t="shared" si="79"/>
        <v>#DIV/0!</v>
      </c>
      <c r="L153" s="55"/>
      <c r="M153" s="55"/>
      <c r="N153" s="29">
        <f t="shared" si="80"/>
        <v>0</v>
      </c>
      <c r="O153" s="29" t="e">
        <f t="shared" si="81"/>
        <v>#DIV/0!</v>
      </c>
      <c r="P153" s="56"/>
      <c r="Q153" s="56"/>
      <c r="T153" s="21"/>
    </row>
    <row r="154" spans="3:20" outlineLevel="2">
      <c r="D154" s="23">
        <f t="shared" si="83"/>
        <v>6</v>
      </c>
      <c r="E154" s="55"/>
      <c r="F154" s="55"/>
      <c r="G154" s="55"/>
      <c r="H154" s="55"/>
      <c r="I154" s="29">
        <f t="shared" si="82"/>
        <v>0</v>
      </c>
      <c r="J154" s="29" t="e">
        <f t="shared" si="79"/>
        <v>#DIV/0!</v>
      </c>
      <c r="L154" s="55"/>
      <c r="M154" s="55"/>
      <c r="N154" s="29">
        <f t="shared" si="80"/>
        <v>0</v>
      </c>
      <c r="O154" s="29" t="e">
        <f t="shared" si="81"/>
        <v>#DIV/0!</v>
      </c>
      <c r="P154" s="56"/>
      <c r="Q154" s="56"/>
      <c r="T154" s="21"/>
    </row>
    <row r="155" spans="3:20" outlineLevel="2">
      <c r="D155" s="23">
        <f t="shared" si="83"/>
        <v>7</v>
      </c>
      <c r="E155" s="55"/>
      <c r="F155" s="55"/>
      <c r="G155" s="55"/>
      <c r="H155" s="55"/>
      <c r="I155" s="29">
        <f t="shared" si="82"/>
        <v>0</v>
      </c>
      <c r="J155" s="29" t="e">
        <f t="shared" si="79"/>
        <v>#DIV/0!</v>
      </c>
      <c r="L155" s="55"/>
      <c r="M155" s="55"/>
      <c r="N155" s="29">
        <f t="shared" si="80"/>
        <v>0</v>
      </c>
      <c r="O155" s="29" t="e">
        <f t="shared" si="81"/>
        <v>#DIV/0!</v>
      </c>
      <c r="P155" s="56"/>
      <c r="Q155" s="56"/>
      <c r="T155" s="21"/>
    </row>
    <row r="156" spans="3:20" outlineLevel="2">
      <c r="D156" s="23">
        <f t="shared" si="83"/>
        <v>8</v>
      </c>
      <c r="E156" s="55"/>
      <c r="F156" s="55"/>
      <c r="G156" s="55"/>
      <c r="H156" s="55"/>
      <c r="I156" s="29">
        <f t="shared" si="82"/>
        <v>0</v>
      </c>
      <c r="J156" s="29" t="e">
        <f t="shared" si="79"/>
        <v>#DIV/0!</v>
      </c>
      <c r="L156" s="55"/>
      <c r="M156" s="55"/>
      <c r="N156" s="29">
        <f t="shared" si="80"/>
        <v>0</v>
      </c>
      <c r="O156" s="29" t="e">
        <f t="shared" si="81"/>
        <v>#DIV/0!</v>
      </c>
      <c r="P156" s="56"/>
      <c r="Q156" s="56"/>
      <c r="T156" s="21"/>
    </row>
    <row r="157" spans="3:20" outlineLevel="2">
      <c r="D157" s="23">
        <f t="shared" si="83"/>
        <v>9</v>
      </c>
      <c r="E157" s="55"/>
      <c r="F157" s="55"/>
      <c r="G157" s="55"/>
      <c r="H157" s="55"/>
      <c r="I157" s="29">
        <f t="shared" si="82"/>
        <v>0</v>
      </c>
      <c r="J157" s="29" t="e">
        <f t="shared" si="79"/>
        <v>#DIV/0!</v>
      </c>
      <c r="L157" s="55"/>
      <c r="M157" s="55"/>
      <c r="N157" s="29">
        <f t="shared" si="80"/>
        <v>0</v>
      </c>
      <c r="O157" s="29" t="e">
        <f t="shared" si="81"/>
        <v>#DIV/0!</v>
      </c>
      <c r="P157" s="56"/>
      <c r="Q157" s="56"/>
      <c r="T157" s="21"/>
    </row>
    <row r="158" spans="3:20" outlineLevel="2">
      <c r="D158" s="23">
        <f t="shared" si="83"/>
        <v>10</v>
      </c>
      <c r="E158" s="55"/>
      <c r="F158" s="55"/>
      <c r="G158" s="55"/>
      <c r="H158" s="55"/>
      <c r="I158" s="29">
        <f t="shared" si="82"/>
        <v>0</v>
      </c>
      <c r="J158" s="29" t="e">
        <f t="shared" si="79"/>
        <v>#DIV/0!</v>
      </c>
      <c r="L158" s="55"/>
      <c r="M158" s="55"/>
      <c r="N158" s="29">
        <f t="shared" si="80"/>
        <v>0</v>
      </c>
      <c r="O158" s="29" t="e">
        <f t="shared" si="81"/>
        <v>#DIV/0!</v>
      </c>
      <c r="P158" s="56"/>
      <c r="Q158" s="56"/>
      <c r="T158" s="21"/>
    </row>
    <row r="159" spans="3:20" s="35" customFormat="1">
      <c r="D159" s="36"/>
      <c r="E159" s="36" t="s">
        <v>45</v>
      </c>
      <c r="F159" s="37"/>
      <c r="G159" s="37"/>
      <c r="H159" s="37"/>
      <c r="I159" s="36">
        <f>SUM(I149:I158)</f>
        <v>0</v>
      </c>
      <c r="J159" s="36" t="e">
        <f>SUM(J149:J158)</f>
        <v>#DIV/0!</v>
      </c>
      <c r="K159"/>
      <c r="L159" s="37"/>
      <c r="M159" s="37"/>
      <c r="N159" s="36">
        <f>SUM(N149:N158)</f>
        <v>0</v>
      </c>
      <c r="O159" s="36" t="e">
        <f>SUM(O149:O158)</f>
        <v>#DIV/0!</v>
      </c>
      <c r="P159" s="38"/>
      <c r="Q159" s="38"/>
    </row>
    <row r="160" spans="3:20" s="62" customFormat="1" ht="14"/>
    <row r="161" spans="4:17" s="62" customFormat="1" ht="14"/>
    <row r="162" spans="4:17">
      <c r="D162" s="20" t="s">
        <v>128</v>
      </c>
      <c r="E162" s="21"/>
      <c r="F162" s="26"/>
      <c r="G162" s="26"/>
      <c r="H162" s="27"/>
      <c r="I162" s="27"/>
      <c r="J162" s="27"/>
    </row>
    <row r="163" spans="4:17">
      <c r="E163" s="21"/>
      <c r="F163" s="26"/>
      <c r="G163" s="26"/>
      <c r="H163" s="27"/>
      <c r="I163" s="27"/>
      <c r="J163" s="27"/>
    </row>
    <row r="164" spans="4:17">
      <c r="D164" t="s">
        <v>330</v>
      </c>
      <c r="E164" s="21"/>
      <c r="F164" s="26"/>
      <c r="G164" s="26"/>
      <c r="H164" s="27"/>
      <c r="I164" s="27"/>
      <c r="J164" s="27"/>
    </row>
    <row r="165" spans="4:17">
      <c r="D165" s="128"/>
      <c r="E165" s="21"/>
      <c r="F165" s="26"/>
      <c r="G165" s="26"/>
      <c r="H165" s="27"/>
      <c r="I165" s="27"/>
      <c r="J165" s="27"/>
    </row>
    <row r="166" spans="4:17">
      <c r="D166" s="57"/>
      <c r="E166" s="57"/>
      <c r="F166" s="57"/>
      <c r="G166" s="57"/>
      <c r="H166" s="57"/>
      <c r="I166" s="57"/>
      <c r="J166" s="57"/>
      <c r="K166" s="177"/>
      <c r="L166" s="178"/>
      <c r="M166" s="57"/>
      <c r="N166" s="57"/>
      <c r="O166" s="57"/>
      <c r="P166" s="57"/>
      <c r="Q166" s="57"/>
    </row>
    <row r="167" spans="4:17">
      <c r="D167" s="57"/>
      <c r="E167" s="57"/>
      <c r="F167" s="57"/>
      <c r="G167" s="57"/>
      <c r="H167" s="57"/>
      <c r="I167" s="57"/>
      <c r="J167" s="57"/>
      <c r="K167" s="177"/>
      <c r="L167" s="178"/>
      <c r="M167" s="57"/>
      <c r="N167" s="57"/>
      <c r="O167" s="57"/>
      <c r="P167" s="57"/>
      <c r="Q167" s="57"/>
    </row>
    <row r="168" spans="4:17">
      <c r="D168" s="57"/>
      <c r="E168" s="57"/>
      <c r="F168" s="57"/>
      <c r="G168" s="57"/>
      <c r="H168" s="57"/>
      <c r="I168" s="57"/>
      <c r="J168" s="57"/>
      <c r="K168" s="177"/>
      <c r="L168" s="178"/>
      <c r="M168" s="57"/>
      <c r="N168" s="57"/>
      <c r="O168" s="57"/>
      <c r="P168" s="57"/>
      <c r="Q168" s="57"/>
    </row>
    <row r="169" spans="4:17">
      <c r="D169" s="57"/>
      <c r="E169" s="57"/>
      <c r="F169" s="57"/>
      <c r="G169" s="57"/>
      <c r="H169" s="57"/>
      <c r="I169" s="57"/>
      <c r="J169" s="57"/>
      <c r="K169" s="177"/>
      <c r="L169" s="178"/>
      <c r="M169" s="57"/>
      <c r="N169" s="57"/>
      <c r="O169" s="57"/>
      <c r="P169" s="57"/>
      <c r="Q169" s="57"/>
    </row>
    <row r="170" spans="4:17">
      <c r="D170" s="57"/>
      <c r="E170" s="57"/>
      <c r="F170" s="57"/>
      <c r="G170" s="57"/>
      <c r="H170" s="57"/>
      <c r="I170" s="57"/>
      <c r="J170" s="57"/>
      <c r="K170" s="177"/>
      <c r="L170" s="178"/>
      <c r="M170" s="57"/>
      <c r="N170" s="57"/>
      <c r="O170" s="57"/>
      <c r="P170" s="57"/>
      <c r="Q170" s="57"/>
    </row>
    <row r="171" spans="4:17">
      <c r="D171" s="57"/>
      <c r="E171" s="57"/>
      <c r="F171" s="57"/>
      <c r="G171" s="57"/>
      <c r="H171" s="57"/>
      <c r="I171" s="57"/>
      <c r="J171" s="57"/>
      <c r="K171" s="177"/>
      <c r="L171" s="178"/>
      <c r="M171" s="57"/>
      <c r="N171" s="57"/>
      <c r="O171" s="57"/>
      <c r="P171" s="57"/>
      <c r="Q171" s="57"/>
    </row>
    <row r="172" spans="4:17">
      <c r="D172" s="57"/>
      <c r="E172" s="57"/>
      <c r="F172" s="57"/>
      <c r="G172" s="57"/>
      <c r="H172" s="57"/>
      <c r="I172" s="57"/>
      <c r="J172" s="57"/>
      <c r="K172" s="177"/>
      <c r="L172" s="178"/>
      <c r="M172" s="57"/>
      <c r="N172" s="57"/>
      <c r="O172" s="57"/>
      <c r="P172" s="57"/>
      <c r="Q172" s="57"/>
    </row>
    <row r="173" spans="4:17">
      <c r="D173" s="57"/>
      <c r="E173" s="57"/>
      <c r="F173" s="57"/>
      <c r="G173" s="57"/>
      <c r="H173" s="57"/>
      <c r="I173" s="57"/>
      <c r="J173" s="57"/>
      <c r="K173" s="177"/>
      <c r="L173" s="178"/>
      <c r="M173" s="57"/>
      <c r="N173" s="57"/>
      <c r="O173" s="57"/>
      <c r="P173" s="57"/>
      <c r="Q173" s="57"/>
    </row>
    <row r="174" spans="4:17">
      <c r="D174" s="57"/>
      <c r="E174" s="57"/>
      <c r="F174" s="57"/>
      <c r="G174" s="57"/>
      <c r="H174" s="57"/>
      <c r="I174" s="57"/>
      <c r="J174" s="57"/>
      <c r="K174" s="177"/>
      <c r="L174" s="178"/>
      <c r="M174" s="57"/>
      <c r="N174" s="57"/>
      <c r="O174" s="57"/>
      <c r="P174" s="57"/>
      <c r="Q174" s="57"/>
    </row>
    <row r="175" spans="4:17">
      <c r="D175" s="57"/>
      <c r="E175" s="57"/>
      <c r="F175" s="57"/>
      <c r="G175" s="57"/>
      <c r="H175" s="57"/>
      <c r="I175" s="57"/>
      <c r="J175" s="57"/>
      <c r="K175" s="177"/>
      <c r="L175" s="178"/>
      <c r="M175" s="57"/>
      <c r="N175" s="57"/>
      <c r="O175" s="57"/>
      <c r="P175" s="57"/>
      <c r="Q175" s="57"/>
    </row>
    <row r="176" spans="4:17">
      <c r="D176" s="57"/>
      <c r="E176" s="57"/>
      <c r="F176" s="57"/>
      <c r="G176" s="57"/>
      <c r="H176" s="57"/>
      <c r="I176" s="57"/>
      <c r="J176" s="57"/>
      <c r="K176" s="177"/>
      <c r="L176" s="178"/>
      <c r="M176" s="57"/>
      <c r="N176" s="57"/>
      <c r="O176" s="57"/>
      <c r="P176" s="57"/>
      <c r="Q176" s="57"/>
    </row>
    <row r="177" spans="4:17">
      <c r="D177" s="57"/>
      <c r="E177" s="57"/>
      <c r="F177" s="57"/>
      <c r="G177" s="57"/>
      <c r="H177" s="57"/>
      <c r="I177" s="57"/>
      <c r="J177" s="57"/>
      <c r="K177" s="177"/>
      <c r="L177" s="178"/>
      <c r="M177" s="57"/>
      <c r="N177" s="57"/>
      <c r="O177" s="57"/>
      <c r="P177" s="57"/>
      <c r="Q177" s="57"/>
    </row>
  </sheetData>
  <sheetProtection algorithmName="SHA-512" hashValue="oMK2YgM3+tflvD1horjQXiFDvRuT0Wz0yY21hmc5wJCTaMmyPU8iWgJfExlaW7gH5EdL61SWfAGO2ilPFp8DOA==" saltValue="uCSmtrCQslxw227G2ZPaNg==" spinCount="100000" sheet="1" objects="1" scenarios="1"/>
  <mergeCells count="45">
    <mergeCell ref="G63:J63"/>
    <mergeCell ref="L63:O63"/>
    <mergeCell ref="P63:Q63"/>
    <mergeCell ref="G7:J7"/>
    <mergeCell ref="L7:O7"/>
    <mergeCell ref="P7:Q7"/>
    <mergeCell ref="G21:J21"/>
    <mergeCell ref="L21:O21"/>
    <mergeCell ref="P21:Q21"/>
    <mergeCell ref="G35:J35"/>
    <mergeCell ref="L35:O35"/>
    <mergeCell ref="P35:Q35"/>
    <mergeCell ref="G49:J49"/>
    <mergeCell ref="L49:O49"/>
    <mergeCell ref="P49:Q49"/>
    <mergeCell ref="K166:L166"/>
    <mergeCell ref="P77:Q77"/>
    <mergeCell ref="G91:J91"/>
    <mergeCell ref="L91:O91"/>
    <mergeCell ref="P91:Q91"/>
    <mergeCell ref="P133:Q133"/>
    <mergeCell ref="L105:O105"/>
    <mergeCell ref="P105:Q105"/>
    <mergeCell ref="G119:J119"/>
    <mergeCell ref="L119:O119"/>
    <mergeCell ref="G105:J105"/>
    <mergeCell ref="P147:Q147"/>
    <mergeCell ref="P119:Q119"/>
    <mergeCell ref="L133:O133"/>
    <mergeCell ref="K175:L175"/>
    <mergeCell ref="K176:L176"/>
    <mergeCell ref="K177:L177"/>
    <mergeCell ref="G77:J77"/>
    <mergeCell ref="L77:O77"/>
    <mergeCell ref="K169:L169"/>
    <mergeCell ref="K170:L170"/>
    <mergeCell ref="K171:L171"/>
    <mergeCell ref="K172:L172"/>
    <mergeCell ref="K173:L173"/>
    <mergeCell ref="K174:L174"/>
    <mergeCell ref="K168:L168"/>
    <mergeCell ref="G147:J147"/>
    <mergeCell ref="L147:O147"/>
    <mergeCell ref="G133:J133"/>
    <mergeCell ref="K167:L167"/>
  </mergeCells>
  <dataValidations count="1">
    <dataValidation type="decimal" operator="greaterThanOrEqual" allowBlank="1" showInputMessage="1" showErrorMessage="1" errorTitle="Check your value." error="Please ensure you enter a positive numerical value. " sqref="F9:H18 L9:M18 F23:H32 L23:M32 F37:H46 L37:M46 F51:H60 L51:M60 F65:H74 L65:M74 F79:H88 L79:M88 F93:H102 L93:M102 F107:H116 L107:M116 F121:H130 L121:M130 F135:H144 L135:M144 F149:H158 L149:M158" xr:uid="{446CA168-B279-4A49-8770-2B692F173833}">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23553" r:id="rId4" name="Box_Home">
      <controlPr locked="0" defaultSize="0" print="0" autoFill="0" autoPict="0" macro="[0]!GoToHomeScreen_Click">
        <anchor moveWithCells="1" sizeWithCells="1">
          <from>
            <xdr:col>15</xdr:col>
            <xdr:colOff>2527300</xdr:colOff>
            <xdr:row>0</xdr:row>
            <xdr:rowOff>165100</xdr:rowOff>
          </from>
          <to>
            <xdr:col>16</xdr:col>
            <xdr:colOff>1739900</xdr:colOff>
            <xdr:row>3</xdr:row>
            <xdr:rowOff>0</xdr:rowOff>
          </to>
        </anchor>
      </controlPr>
    </control>
    <control shapeId="23554" r:id="rId5" name="DD_PageNav">
      <controlPr locked="0" defaultSize="0" autoLine="0" autoPict="0" macro="[0]!DD_DD_PageNav_Change">
        <anchor moveWithCells="1">
          <from>
            <xdr:col>15</xdr:col>
            <xdr:colOff>254000</xdr:colOff>
            <xdr:row>0</xdr:row>
            <xdr:rowOff>165100</xdr:rowOff>
          </from>
          <to>
            <xdr:col>15</xdr:col>
            <xdr:colOff>2235200</xdr:colOff>
            <xdr:row>3</xdr:row>
            <xdr:rowOff>0</xdr:rowOff>
          </to>
        </anchor>
      </controlPr>
    </control>
  </controls>
</worksheet>
</file>

<file path=xl/worksheets/sheet16.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30E28-0034-42B0-BF6A-001E0A32FE06}">
  <sheetPr codeName="Sheet16">
    <tabColor rgb="FFFFFFB9"/>
  </sheetPr>
  <dimension ref="C2:T107"/>
  <sheetViews>
    <sheetView showGridLines="0" topLeftCell="A73" zoomScale="80" zoomScaleNormal="80" workbookViewId="0">
      <selection activeCell="L9" sqref="L9:M12"/>
    </sheetView>
  </sheetViews>
  <sheetFormatPr baseColWidth="10" defaultColWidth="8.83203125" defaultRowHeight="15" outlineLevelRow="2"/>
  <cols>
    <col min="1" max="2" width="2.6640625" customWidth="1"/>
    <col min="3" max="3" width="2.6640625"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20" t="str">
        <f>'B. CostCategories'!D37</f>
        <v>Social services</v>
      </c>
      <c r="E2" s="20"/>
    </row>
    <row r="3" spans="3:17" ht="2" customHeight="1">
      <c r="D3" s="10"/>
      <c r="E3" s="10"/>
      <c r="F3" s="10"/>
      <c r="G3" s="10"/>
      <c r="H3" s="10"/>
    </row>
    <row r="5" spans="3:17">
      <c r="D5" t="s">
        <v>331</v>
      </c>
    </row>
    <row r="7" spans="3:17" ht="14.5" customHeight="1">
      <c r="G7" s="179" t="str">
        <f>DetailedSummary!$K$9</f>
        <v>Typical case</v>
      </c>
      <c r="H7" s="179"/>
      <c r="I7" s="179"/>
      <c r="J7" s="179"/>
      <c r="L7" s="179" t="str">
        <f>DetailedSummary!$M$9</f>
        <v>Full coverage case</v>
      </c>
      <c r="M7" s="179"/>
      <c r="N7" s="179"/>
      <c r="O7" s="179"/>
      <c r="P7" s="180" t="s">
        <v>50</v>
      </c>
      <c r="Q7" s="181"/>
    </row>
    <row r="8" spans="3:17" s="1" customFormat="1" ht="48">
      <c r="C8" s="1" t="str">
        <f>'B. CostCategories'!F37</f>
        <v>R23</v>
      </c>
      <c r="D8" s="28" t="s">
        <v>46</v>
      </c>
      <c r="E8" s="28" t="str">
        <f>INDEX('B. CostCategories'!E:E,MATCH(C8,'B. CostCategories'!F:F,0))</f>
        <v>Case completion for social services</v>
      </c>
      <c r="F8" s="28" t="str">
        <f>"Unit cost ("&amp;I_CurrencySymbol &amp;")"</f>
        <v>Unit cost ()</v>
      </c>
      <c r="G8" s="28" t="s">
        <v>47</v>
      </c>
      <c r="H8" s="28" t="s">
        <v>48</v>
      </c>
      <c r="I8" s="28" t="str">
        <f>"Total cost ("&amp;I_CurrencySymbol&amp;")"</f>
        <v>Total cost ()</v>
      </c>
      <c r="J8" s="28" t="s">
        <v>44</v>
      </c>
      <c r="K8"/>
      <c r="L8" s="32" t="str">
        <f t="shared" ref="L8:O8" si="0">G8</f>
        <v>Number of people / units</v>
      </c>
      <c r="M8" s="30" t="str">
        <f t="shared" si="0"/>
        <v>Days / hours</v>
      </c>
      <c r="N8" s="30" t="str">
        <f t="shared" si="0"/>
        <v>Total cost ()</v>
      </c>
      <c r="O8" s="31" t="str">
        <f t="shared" si="0"/>
        <v>Total cost $</v>
      </c>
      <c r="P8" s="34" t="s">
        <v>53</v>
      </c>
      <c r="Q8" s="34" t="s">
        <v>54</v>
      </c>
    </row>
    <row r="9" spans="3:17" outlineLevel="1">
      <c r="D9" s="23">
        <v>1</v>
      </c>
      <c r="E9" s="55" t="s">
        <v>310</v>
      </c>
      <c r="F9" s="55"/>
      <c r="G9" s="55"/>
      <c r="H9" s="55"/>
      <c r="I9" s="29">
        <f>IF(H9="",$F9*G9,$F9*G9*H9)</f>
        <v>0</v>
      </c>
      <c r="J9" s="29" t="e">
        <f t="shared" ref="J9:J18" si="1">I9/I_ExchangeRate</f>
        <v>#DIV/0!</v>
      </c>
      <c r="L9" s="55"/>
      <c r="M9" s="55"/>
      <c r="N9" s="29">
        <f>IF(M9="",$F9*L9,$F9*L9*M9)</f>
        <v>0</v>
      </c>
      <c r="O9" s="29" t="e">
        <f t="shared" ref="O9:O18" si="2">N9/I_ExchangeRate</f>
        <v>#DIV/0!</v>
      </c>
      <c r="P9" s="56"/>
      <c r="Q9" s="56"/>
    </row>
    <row r="10" spans="3:17" outlineLevel="1">
      <c r="D10" s="23">
        <f>D9+1</f>
        <v>2</v>
      </c>
      <c r="E10" s="55" t="s">
        <v>311</v>
      </c>
      <c r="F10" s="55"/>
      <c r="G10" s="55"/>
      <c r="H10" s="55"/>
      <c r="I10" s="29">
        <f t="shared" ref="I10:I18" si="3">IF(H10="",$F10*G10,$F10*G10*H10)</f>
        <v>0</v>
      </c>
      <c r="J10" s="29" t="e">
        <f t="shared" si="1"/>
        <v>#DIV/0!</v>
      </c>
      <c r="L10" s="55"/>
      <c r="M10" s="55"/>
      <c r="N10" s="29">
        <f>IF(M10="",$F10*L10,$F10*L10*M10)</f>
        <v>0</v>
      </c>
      <c r="O10" s="29" t="e">
        <f t="shared" si="2"/>
        <v>#DIV/0!</v>
      </c>
      <c r="P10" s="56"/>
      <c r="Q10" s="56"/>
    </row>
    <row r="11" spans="3:17" outlineLevel="1">
      <c r="D11" s="23">
        <f t="shared" ref="D11:D18" si="4">D10+1</f>
        <v>3</v>
      </c>
      <c r="E11" s="55"/>
      <c r="F11" s="55"/>
      <c r="G11" s="55"/>
      <c r="H11" s="55"/>
      <c r="I11" s="29">
        <f t="shared" si="3"/>
        <v>0</v>
      </c>
      <c r="J11" s="29" t="e">
        <f t="shared" si="1"/>
        <v>#DIV/0!</v>
      </c>
      <c r="L11" s="55"/>
      <c r="M11" s="55"/>
      <c r="N11" s="29">
        <f>IF(M11="",$F11*L11,$F11*L11*M11)</f>
        <v>0</v>
      </c>
      <c r="O11" s="29" t="e">
        <f t="shared" si="2"/>
        <v>#DIV/0!</v>
      </c>
      <c r="P11" s="56"/>
      <c r="Q11" s="56"/>
    </row>
    <row r="12" spans="3:17" outlineLevel="1">
      <c r="D12" s="23">
        <f t="shared" si="4"/>
        <v>4</v>
      </c>
      <c r="E12" s="55"/>
      <c r="F12" s="55"/>
      <c r="G12" s="55"/>
      <c r="H12" s="55"/>
      <c r="I12" s="29">
        <f t="shared" si="3"/>
        <v>0</v>
      </c>
      <c r="J12" s="29" t="e">
        <f t="shared" si="1"/>
        <v>#DIV/0!</v>
      </c>
      <c r="L12" s="55"/>
      <c r="M12" s="55"/>
      <c r="N12" s="29">
        <f t="shared" ref="N12:N18" si="5">IF(M12="",$F12*L12,$F12*L12*M12)</f>
        <v>0</v>
      </c>
      <c r="O12" s="29" t="e">
        <f t="shared" si="2"/>
        <v>#DIV/0!</v>
      </c>
      <c r="P12" s="56"/>
      <c r="Q12" s="56"/>
    </row>
    <row r="13" spans="3:17" outlineLevel="1">
      <c r="D13" s="23">
        <f t="shared" si="4"/>
        <v>5</v>
      </c>
      <c r="E13" s="55"/>
      <c r="F13" s="55"/>
      <c r="G13" s="55"/>
      <c r="H13" s="55"/>
      <c r="I13" s="29">
        <f t="shared" si="3"/>
        <v>0</v>
      </c>
      <c r="J13" s="29" t="e">
        <f t="shared" si="1"/>
        <v>#DIV/0!</v>
      </c>
      <c r="L13" s="55"/>
      <c r="M13" s="55"/>
      <c r="N13" s="29">
        <f t="shared" si="5"/>
        <v>0</v>
      </c>
      <c r="O13" s="29" t="e">
        <f t="shared" si="2"/>
        <v>#DIV/0!</v>
      </c>
      <c r="P13" s="56"/>
      <c r="Q13" s="56"/>
    </row>
    <row r="14" spans="3:17" outlineLevel="1">
      <c r="D14" s="23">
        <f t="shared" si="4"/>
        <v>6</v>
      </c>
      <c r="E14" s="55"/>
      <c r="F14" s="55"/>
      <c r="G14" s="55"/>
      <c r="H14" s="55"/>
      <c r="I14" s="29">
        <f t="shared" si="3"/>
        <v>0</v>
      </c>
      <c r="J14" s="29" t="e">
        <f t="shared" si="1"/>
        <v>#DIV/0!</v>
      </c>
      <c r="L14" s="55"/>
      <c r="M14" s="55"/>
      <c r="N14" s="29">
        <f t="shared" si="5"/>
        <v>0</v>
      </c>
      <c r="O14" s="29" t="e">
        <f t="shared" si="2"/>
        <v>#DIV/0!</v>
      </c>
      <c r="P14" s="56"/>
      <c r="Q14" s="56"/>
    </row>
    <row r="15" spans="3:17" outlineLevel="1">
      <c r="D15" s="23">
        <f t="shared" si="4"/>
        <v>7</v>
      </c>
      <c r="E15" s="55"/>
      <c r="F15" s="55"/>
      <c r="G15" s="55"/>
      <c r="H15" s="55"/>
      <c r="I15" s="29">
        <f t="shared" si="3"/>
        <v>0</v>
      </c>
      <c r="J15" s="29" t="e">
        <f t="shared" si="1"/>
        <v>#DIV/0!</v>
      </c>
      <c r="L15" s="55"/>
      <c r="M15" s="55"/>
      <c r="N15" s="29">
        <f t="shared" si="5"/>
        <v>0</v>
      </c>
      <c r="O15" s="29" t="e">
        <f t="shared" si="2"/>
        <v>#DIV/0!</v>
      </c>
      <c r="P15" s="56"/>
      <c r="Q15" s="56"/>
    </row>
    <row r="16" spans="3:17" outlineLevel="1">
      <c r="D16" s="23">
        <f t="shared" si="4"/>
        <v>8</v>
      </c>
      <c r="E16" s="55"/>
      <c r="F16" s="55"/>
      <c r="G16" s="55"/>
      <c r="H16" s="55"/>
      <c r="I16" s="29">
        <f t="shared" si="3"/>
        <v>0</v>
      </c>
      <c r="J16" s="29" t="e">
        <f t="shared" si="1"/>
        <v>#DIV/0!</v>
      </c>
      <c r="L16" s="55"/>
      <c r="M16" s="55"/>
      <c r="N16" s="29">
        <f t="shared" si="5"/>
        <v>0</v>
      </c>
      <c r="O16" s="29" t="e">
        <f t="shared" si="2"/>
        <v>#DIV/0!</v>
      </c>
      <c r="P16" s="56"/>
      <c r="Q16" s="56"/>
    </row>
    <row r="17" spans="3:20" outlineLevel="1">
      <c r="D17" s="23">
        <f t="shared" si="4"/>
        <v>9</v>
      </c>
      <c r="E17" s="55"/>
      <c r="F17" s="55"/>
      <c r="G17" s="55"/>
      <c r="H17" s="55"/>
      <c r="I17" s="29">
        <f t="shared" si="3"/>
        <v>0</v>
      </c>
      <c r="J17" s="29" t="e">
        <f t="shared" si="1"/>
        <v>#DIV/0!</v>
      </c>
      <c r="L17" s="55"/>
      <c r="M17" s="55"/>
      <c r="N17" s="29">
        <f t="shared" si="5"/>
        <v>0</v>
      </c>
      <c r="O17" s="29" t="e">
        <f t="shared" si="2"/>
        <v>#DIV/0!</v>
      </c>
      <c r="P17" s="56"/>
      <c r="Q17" s="56"/>
    </row>
    <row r="18" spans="3:20" outlineLevel="1">
      <c r="D18" s="23">
        <f t="shared" si="4"/>
        <v>10</v>
      </c>
      <c r="E18" s="55"/>
      <c r="F18" s="55"/>
      <c r="G18" s="55"/>
      <c r="H18" s="55"/>
      <c r="I18" s="29">
        <f t="shared" si="3"/>
        <v>0</v>
      </c>
      <c r="J18" s="29" t="e">
        <f t="shared" si="1"/>
        <v>#DIV/0!</v>
      </c>
      <c r="L18" s="55"/>
      <c r="M18" s="55"/>
      <c r="N18" s="29">
        <f t="shared" si="5"/>
        <v>0</v>
      </c>
      <c r="O18" s="29" t="e">
        <f t="shared" si="2"/>
        <v>#DIV/0!</v>
      </c>
      <c r="P18" s="56"/>
      <c r="Q18" s="56"/>
    </row>
    <row r="19" spans="3:20" s="35" customFormat="1">
      <c r="D19" s="36"/>
      <c r="E19" s="36" t="s">
        <v>45</v>
      </c>
      <c r="F19" s="37"/>
      <c r="G19" s="37"/>
      <c r="H19" s="37"/>
      <c r="I19" s="36">
        <f>SUM(I9:I18)</f>
        <v>0</v>
      </c>
      <c r="J19" s="36" t="e">
        <f>SUM(J9:J18)</f>
        <v>#DIV/0!</v>
      </c>
      <c r="K19"/>
      <c r="L19" s="37"/>
      <c r="M19" s="37"/>
      <c r="N19" s="36">
        <f>SUM(N9:N18)</f>
        <v>0</v>
      </c>
      <c r="O19" s="36" t="e">
        <f>SUM(O9:O18)</f>
        <v>#DIV/0!</v>
      </c>
      <c r="P19" s="38"/>
      <c r="Q19" s="38"/>
    </row>
    <row r="20" spans="3:20">
      <c r="T20" s="21"/>
    </row>
    <row r="21" spans="3:20">
      <c r="G21" s="179" t="str">
        <f>G7</f>
        <v>Typical case</v>
      </c>
      <c r="H21" s="179"/>
      <c r="I21" s="179"/>
      <c r="J21" s="179"/>
      <c r="L21" s="179" t="str">
        <f>L7</f>
        <v>Full coverage case</v>
      </c>
      <c r="M21" s="179"/>
      <c r="N21" s="179"/>
      <c r="O21" s="179"/>
      <c r="P21" s="180" t="s">
        <v>50</v>
      </c>
      <c r="Q21" s="181"/>
      <c r="T21" s="21"/>
    </row>
    <row r="22" spans="3:20" ht="48">
      <c r="C22" s="1" t="str">
        <f>'B. CostCategories'!F38</f>
        <v>R24</v>
      </c>
      <c r="D22" s="28" t="s">
        <v>46</v>
      </c>
      <c r="E22" s="28" t="str">
        <f>INDEX('B. CostCategories'!E:E,MATCH(C22,'B. CostCategories'!F:F,0))</f>
        <v xml:space="preserve">Mediating self-referral cases </v>
      </c>
      <c r="F22" s="28" t="str">
        <f>"Unit cost ("&amp;I_CurrencySymbol &amp;")"</f>
        <v>Unit cost ()</v>
      </c>
      <c r="G22" s="28" t="s">
        <v>47</v>
      </c>
      <c r="H22" s="28" t="s">
        <v>48</v>
      </c>
      <c r="I22" s="28" t="str">
        <f>"Total cost ("&amp;I_CurrencySymbol&amp;")"</f>
        <v>Total cost ()</v>
      </c>
      <c r="J22" s="28" t="s">
        <v>44</v>
      </c>
      <c r="L22" s="32" t="str">
        <f t="shared" ref="L22:O22" si="6">G22</f>
        <v>Number of people / units</v>
      </c>
      <c r="M22" s="30" t="str">
        <f t="shared" si="6"/>
        <v>Days / hours</v>
      </c>
      <c r="N22" s="30" t="str">
        <f t="shared" si="6"/>
        <v>Total cost ()</v>
      </c>
      <c r="O22" s="31" t="str">
        <f t="shared" si="6"/>
        <v>Total cost $</v>
      </c>
      <c r="P22" s="34" t="s">
        <v>51</v>
      </c>
      <c r="Q22" s="34" t="s">
        <v>52</v>
      </c>
      <c r="T22" s="21"/>
    </row>
    <row r="23" spans="3:20" outlineLevel="1">
      <c r="D23" s="23">
        <v>1</v>
      </c>
      <c r="E23" s="55"/>
      <c r="F23" s="55"/>
      <c r="G23" s="55"/>
      <c r="H23" s="55"/>
      <c r="I23" s="29">
        <f>IF(H23="",$F23*G23,$F23*G23*H23)</f>
        <v>0</v>
      </c>
      <c r="J23" s="29" t="e">
        <f t="shared" ref="J23:J32" si="7">I23/I_ExchangeRate</f>
        <v>#DIV/0!</v>
      </c>
      <c r="L23" s="55"/>
      <c r="M23" s="55"/>
      <c r="N23" s="29">
        <f t="shared" ref="N23:N32" si="8">IF(M23="",$F23*L23,$F23*L23*M23)</f>
        <v>0</v>
      </c>
      <c r="O23" s="29" t="e">
        <f t="shared" ref="O23:O32" si="9">N23/I_ExchangeRate</f>
        <v>#DIV/0!</v>
      </c>
      <c r="P23" s="56"/>
      <c r="Q23" s="56"/>
      <c r="T23" s="21"/>
    </row>
    <row r="24" spans="3:20" outlineLevel="1">
      <c r="D24" s="23">
        <f>D23+1</f>
        <v>2</v>
      </c>
      <c r="E24" s="55"/>
      <c r="F24" s="55"/>
      <c r="G24" s="55"/>
      <c r="H24" s="55"/>
      <c r="I24" s="29">
        <f t="shared" ref="I24:I32" si="10">IF(H24="",$F24*G24,$F24*G24*H24)</f>
        <v>0</v>
      </c>
      <c r="J24" s="29" t="e">
        <f t="shared" si="7"/>
        <v>#DIV/0!</v>
      </c>
      <c r="L24" s="55"/>
      <c r="M24" s="55"/>
      <c r="N24" s="29">
        <f t="shared" si="8"/>
        <v>0</v>
      </c>
      <c r="O24" s="29" t="e">
        <f t="shared" si="9"/>
        <v>#DIV/0!</v>
      </c>
      <c r="P24" s="56"/>
      <c r="Q24" s="56"/>
      <c r="T24" s="21"/>
    </row>
    <row r="25" spans="3:20" outlineLevel="1">
      <c r="D25" s="23">
        <f t="shared" ref="D25:D32" si="11">D24+1</f>
        <v>3</v>
      </c>
      <c r="E25" s="55"/>
      <c r="F25" s="55"/>
      <c r="G25" s="55"/>
      <c r="H25" s="55"/>
      <c r="I25" s="29">
        <f t="shared" si="10"/>
        <v>0</v>
      </c>
      <c r="J25" s="29" t="e">
        <f t="shared" si="7"/>
        <v>#DIV/0!</v>
      </c>
      <c r="L25" s="55"/>
      <c r="M25" s="55"/>
      <c r="N25" s="29">
        <f t="shared" si="8"/>
        <v>0</v>
      </c>
      <c r="O25" s="29" t="e">
        <f t="shared" si="9"/>
        <v>#DIV/0!</v>
      </c>
      <c r="P25" s="56"/>
      <c r="Q25" s="56"/>
      <c r="T25" s="21"/>
    </row>
    <row r="26" spans="3:20" outlineLevel="1">
      <c r="D26" s="23">
        <f t="shared" si="11"/>
        <v>4</v>
      </c>
      <c r="E26" s="55"/>
      <c r="F26" s="55"/>
      <c r="G26" s="55"/>
      <c r="H26" s="55"/>
      <c r="I26" s="29">
        <f t="shared" si="10"/>
        <v>0</v>
      </c>
      <c r="J26" s="29" t="e">
        <f t="shared" si="7"/>
        <v>#DIV/0!</v>
      </c>
      <c r="L26" s="55"/>
      <c r="M26" s="55"/>
      <c r="N26" s="29">
        <f t="shared" si="8"/>
        <v>0</v>
      </c>
      <c r="O26" s="29" t="e">
        <f t="shared" si="9"/>
        <v>#DIV/0!</v>
      </c>
      <c r="P26" s="56"/>
      <c r="Q26" s="56"/>
      <c r="T26" s="21"/>
    </row>
    <row r="27" spans="3:20" outlineLevel="1">
      <c r="D27" s="23">
        <f t="shared" si="11"/>
        <v>5</v>
      </c>
      <c r="E27" s="55"/>
      <c r="F27" s="55"/>
      <c r="G27" s="55"/>
      <c r="H27" s="55"/>
      <c r="I27" s="29">
        <f t="shared" si="10"/>
        <v>0</v>
      </c>
      <c r="J27" s="29" t="e">
        <f t="shared" si="7"/>
        <v>#DIV/0!</v>
      </c>
      <c r="L27" s="55"/>
      <c r="M27" s="55"/>
      <c r="N27" s="29">
        <f t="shared" si="8"/>
        <v>0</v>
      </c>
      <c r="O27" s="29" t="e">
        <f t="shared" si="9"/>
        <v>#DIV/0!</v>
      </c>
      <c r="P27" s="56"/>
      <c r="Q27" s="56"/>
      <c r="T27" s="21"/>
    </row>
    <row r="28" spans="3:20" outlineLevel="1">
      <c r="D28" s="23">
        <f t="shared" si="11"/>
        <v>6</v>
      </c>
      <c r="E28" s="55"/>
      <c r="F28" s="55"/>
      <c r="G28" s="55"/>
      <c r="H28" s="55"/>
      <c r="I28" s="29">
        <f t="shared" si="10"/>
        <v>0</v>
      </c>
      <c r="J28" s="29" t="e">
        <f t="shared" si="7"/>
        <v>#DIV/0!</v>
      </c>
      <c r="L28" s="55"/>
      <c r="M28" s="55"/>
      <c r="N28" s="29">
        <f t="shared" si="8"/>
        <v>0</v>
      </c>
      <c r="O28" s="29" t="e">
        <f t="shared" si="9"/>
        <v>#DIV/0!</v>
      </c>
      <c r="P28" s="56"/>
      <c r="Q28" s="56"/>
      <c r="T28" s="21"/>
    </row>
    <row r="29" spans="3:20" outlineLevel="1">
      <c r="D29" s="23">
        <f t="shared" si="11"/>
        <v>7</v>
      </c>
      <c r="E29" s="55"/>
      <c r="F29" s="55"/>
      <c r="G29" s="55"/>
      <c r="H29" s="55"/>
      <c r="I29" s="29">
        <f t="shared" si="10"/>
        <v>0</v>
      </c>
      <c r="J29" s="29" t="e">
        <f t="shared" si="7"/>
        <v>#DIV/0!</v>
      </c>
      <c r="L29" s="55"/>
      <c r="M29" s="55"/>
      <c r="N29" s="29">
        <f t="shared" si="8"/>
        <v>0</v>
      </c>
      <c r="O29" s="29" t="e">
        <f t="shared" si="9"/>
        <v>#DIV/0!</v>
      </c>
      <c r="P29" s="56"/>
      <c r="Q29" s="56"/>
      <c r="T29" s="21"/>
    </row>
    <row r="30" spans="3:20" outlineLevel="1">
      <c r="D30" s="23">
        <f t="shared" si="11"/>
        <v>8</v>
      </c>
      <c r="E30" s="55"/>
      <c r="F30" s="55"/>
      <c r="G30" s="55"/>
      <c r="H30" s="55"/>
      <c r="I30" s="29">
        <f t="shared" si="10"/>
        <v>0</v>
      </c>
      <c r="J30" s="29" t="e">
        <f t="shared" si="7"/>
        <v>#DIV/0!</v>
      </c>
      <c r="L30" s="55"/>
      <c r="M30" s="55"/>
      <c r="N30" s="29">
        <f t="shared" si="8"/>
        <v>0</v>
      </c>
      <c r="O30" s="29" t="e">
        <f t="shared" si="9"/>
        <v>#DIV/0!</v>
      </c>
      <c r="P30" s="56"/>
      <c r="Q30" s="56"/>
      <c r="T30" s="21"/>
    </row>
    <row r="31" spans="3:20" outlineLevel="1">
      <c r="D31" s="23">
        <f t="shared" si="11"/>
        <v>9</v>
      </c>
      <c r="E31" s="55"/>
      <c r="F31" s="55"/>
      <c r="G31" s="55"/>
      <c r="H31" s="55"/>
      <c r="I31" s="29">
        <f t="shared" si="10"/>
        <v>0</v>
      </c>
      <c r="J31" s="29" t="e">
        <f t="shared" si="7"/>
        <v>#DIV/0!</v>
      </c>
      <c r="L31" s="55"/>
      <c r="M31" s="55"/>
      <c r="N31" s="29">
        <f t="shared" si="8"/>
        <v>0</v>
      </c>
      <c r="O31" s="29" t="e">
        <f t="shared" si="9"/>
        <v>#DIV/0!</v>
      </c>
      <c r="P31" s="56"/>
      <c r="Q31" s="56"/>
      <c r="T31" s="21"/>
    </row>
    <row r="32" spans="3:20" outlineLevel="1">
      <c r="D32" s="23">
        <f t="shared" si="11"/>
        <v>10</v>
      </c>
      <c r="E32" s="55"/>
      <c r="F32" s="55"/>
      <c r="G32" s="55"/>
      <c r="H32" s="55"/>
      <c r="I32" s="29">
        <f t="shared" si="10"/>
        <v>0</v>
      </c>
      <c r="J32" s="29" t="e">
        <f t="shared" si="7"/>
        <v>#DIV/0!</v>
      </c>
      <c r="L32" s="55"/>
      <c r="M32" s="55"/>
      <c r="N32" s="29">
        <f t="shared" si="8"/>
        <v>0</v>
      </c>
      <c r="O32" s="29" t="e">
        <f t="shared" si="9"/>
        <v>#DIV/0!</v>
      </c>
      <c r="P32" s="56"/>
      <c r="Q32" s="56"/>
      <c r="T32" s="21"/>
    </row>
    <row r="33" spans="3:20" s="35" customFormat="1">
      <c r="D33" s="36"/>
      <c r="E33" s="36" t="s">
        <v>45</v>
      </c>
      <c r="F33" s="37"/>
      <c r="G33" s="37"/>
      <c r="H33" s="37"/>
      <c r="I33" s="36">
        <f>SUM(I23:I32)</f>
        <v>0</v>
      </c>
      <c r="J33" s="36" t="e">
        <f>SUM(J23:J32)</f>
        <v>#DIV/0!</v>
      </c>
      <c r="K33"/>
      <c r="L33" s="37"/>
      <c r="M33" s="37"/>
      <c r="N33" s="36">
        <f>SUM(N23:N32)</f>
        <v>0</v>
      </c>
      <c r="O33" s="36" t="e">
        <f>SUM(O23:O32)</f>
        <v>#DIV/0!</v>
      </c>
      <c r="P33" s="38"/>
      <c r="Q33" s="38"/>
    </row>
    <row r="34" spans="3:20">
      <c r="T34" s="21"/>
    </row>
    <row r="35" spans="3:20">
      <c r="G35" s="179" t="str">
        <f>G21</f>
        <v>Typical case</v>
      </c>
      <c r="H35" s="179"/>
      <c r="I35" s="179"/>
      <c r="J35" s="179"/>
      <c r="L35" s="179" t="str">
        <f>L21</f>
        <v>Full coverage case</v>
      </c>
      <c r="M35" s="179"/>
      <c r="N35" s="179"/>
      <c r="O35" s="179"/>
      <c r="P35" s="180" t="s">
        <v>50</v>
      </c>
      <c r="Q35" s="181"/>
      <c r="T35" s="21"/>
    </row>
    <row r="36" spans="3:20" ht="48">
      <c r="C36" s="1" t="str">
        <f>'B. CostCategories'!F39</f>
        <v>R25</v>
      </c>
      <c r="D36" s="28" t="s">
        <v>46</v>
      </c>
      <c r="E36" s="28" t="str">
        <f>INDEX('B. CostCategories'!E:E,MATCH(C36,'B. CostCategories'!F:F,0))</f>
        <v>Counselling services</v>
      </c>
      <c r="F36" s="28" t="str">
        <f>"Unit cost ("&amp;I_CurrencySymbol &amp;")"</f>
        <v>Unit cost ()</v>
      </c>
      <c r="G36" s="28" t="s">
        <v>47</v>
      </c>
      <c r="H36" s="28" t="s">
        <v>48</v>
      </c>
      <c r="I36" s="28" t="str">
        <f>"Total cost ("&amp;I_CurrencySymbol&amp;")"</f>
        <v>Total cost ()</v>
      </c>
      <c r="J36" s="28" t="s">
        <v>44</v>
      </c>
      <c r="L36" s="32" t="str">
        <f t="shared" ref="L36:O36" si="12">G36</f>
        <v>Number of people / units</v>
      </c>
      <c r="M36" s="30" t="str">
        <f t="shared" si="12"/>
        <v>Days / hours</v>
      </c>
      <c r="N36" s="30" t="str">
        <f t="shared" si="12"/>
        <v>Total cost ()</v>
      </c>
      <c r="O36" s="31" t="str">
        <f t="shared" si="12"/>
        <v>Total cost $</v>
      </c>
      <c r="P36" s="34" t="s">
        <v>51</v>
      </c>
      <c r="Q36" s="34" t="s">
        <v>52</v>
      </c>
      <c r="T36" s="21"/>
    </row>
    <row r="37" spans="3:20" outlineLevel="1">
      <c r="D37" s="23">
        <v>1</v>
      </c>
      <c r="E37" s="55"/>
      <c r="F37" s="55"/>
      <c r="G37" s="55"/>
      <c r="H37" s="55"/>
      <c r="I37" s="29">
        <f>IF(H37="",$F37*G37,$F37*G37*H37)</f>
        <v>0</v>
      </c>
      <c r="J37" s="29" t="e">
        <f t="shared" ref="J37:J46" si="13">I37/I_ExchangeRate</f>
        <v>#DIV/0!</v>
      </c>
      <c r="L37" s="55"/>
      <c r="M37" s="55"/>
      <c r="N37" s="29">
        <f t="shared" ref="N37:N46" si="14">IF(M37="",$F37*L37,$F37*L37*M37)</f>
        <v>0</v>
      </c>
      <c r="O37" s="29" t="e">
        <f t="shared" ref="O37:O46" si="15">N37/I_ExchangeRate</f>
        <v>#DIV/0!</v>
      </c>
      <c r="P37" s="56"/>
      <c r="Q37" s="56"/>
      <c r="T37" s="21"/>
    </row>
    <row r="38" spans="3:20" outlineLevel="1">
      <c r="D38" s="23">
        <f>D37+1</f>
        <v>2</v>
      </c>
      <c r="E38" s="55"/>
      <c r="F38" s="55"/>
      <c r="G38" s="55"/>
      <c r="H38" s="55"/>
      <c r="I38" s="29">
        <f t="shared" ref="I38:I46" si="16">IF(H38="",$F38*G38,$F38*G38*H38)</f>
        <v>0</v>
      </c>
      <c r="J38" s="29" t="e">
        <f t="shared" si="13"/>
        <v>#DIV/0!</v>
      </c>
      <c r="L38" s="55"/>
      <c r="M38" s="55"/>
      <c r="N38" s="29">
        <f t="shared" si="14"/>
        <v>0</v>
      </c>
      <c r="O38" s="29" t="e">
        <f t="shared" si="15"/>
        <v>#DIV/0!</v>
      </c>
      <c r="P38" s="56"/>
      <c r="Q38" s="56"/>
      <c r="T38" s="21"/>
    </row>
    <row r="39" spans="3:20" outlineLevel="1">
      <c r="D39" s="23">
        <f t="shared" ref="D39:D46" si="17">D38+1</f>
        <v>3</v>
      </c>
      <c r="E39" s="55"/>
      <c r="F39" s="55"/>
      <c r="G39" s="55"/>
      <c r="H39" s="55"/>
      <c r="I39" s="29">
        <f t="shared" si="16"/>
        <v>0</v>
      </c>
      <c r="J39" s="29" t="e">
        <f t="shared" si="13"/>
        <v>#DIV/0!</v>
      </c>
      <c r="L39" s="55"/>
      <c r="M39" s="55"/>
      <c r="N39" s="29">
        <f t="shared" si="14"/>
        <v>0</v>
      </c>
      <c r="O39" s="29" t="e">
        <f t="shared" si="15"/>
        <v>#DIV/0!</v>
      </c>
      <c r="P39" s="56"/>
      <c r="Q39" s="56"/>
      <c r="T39" s="21"/>
    </row>
    <row r="40" spans="3:20" outlineLevel="1">
      <c r="D40" s="23">
        <f t="shared" si="17"/>
        <v>4</v>
      </c>
      <c r="E40" s="55"/>
      <c r="F40" s="55"/>
      <c r="G40" s="55"/>
      <c r="H40" s="55"/>
      <c r="I40" s="29">
        <f t="shared" si="16"/>
        <v>0</v>
      </c>
      <c r="J40" s="29" t="e">
        <f t="shared" si="13"/>
        <v>#DIV/0!</v>
      </c>
      <c r="L40" s="55"/>
      <c r="M40" s="55"/>
      <c r="N40" s="29">
        <f t="shared" si="14"/>
        <v>0</v>
      </c>
      <c r="O40" s="29" t="e">
        <f t="shared" si="15"/>
        <v>#DIV/0!</v>
      </c>
      <c r="P40" s="56"/>
      <c r="Q40" s="56"/>
      <c r="T40" s="21"/>
    </row>
    <row r="41" spans="3:20" outlineLevel="1">
      <c r="D41" s="23">
        <f t="shared" si="17"/>
        <v>5</v>
      </c>
      <c r="E41" s="55"/>
      <c r="F41" s="55"/>
      <c r="G41" s="55"/>
      <c r="H41" s="55"/>
      <c r="I41" s="29">
        <f t="shared" si="16"/>
        <v>0</v>
      </c>
      <c r="J41" s="29" t="e">
        <f t="shared" si="13"/>
        <v>#DIV/0!</v>
      </c>
      <c r="L41" s="55"/>
      <c r="M41" s="55"/>
      <c r="N41" s="29">
        <f t="shared" si="14"/>
        <v>0</v>
      </c>
      <c r="O41" s="29" t="e">
        <f t="shared" si="15"/>
        <v>#DIV/0!</v>
      </c>
      <c r="P41" s="56"/>
      <c r="Q41" s="56"/>
      <c r="T41" s="21"/>
    </row>
    <row r="42" spans="3:20" outlineLevel="1">
      <c r="D42" s="23">
        <f t="shared" si="17"/>
        <v>6</v>
      </c>
      <c r="E42" s="55"/>
      <c r="F42" s="55"/>
      <c r="G42" s="55"/>
      <c r="H42" s="55"/>
      <c r="I42" s="29">
        <f t="shared" si="16"/>
        <v>0</v>
      </c>
      <c r="J42" s="29" t="e">
        <f t="shared" si="13"/>
        <v>#DIV/0!</v>
      </c>
      <c r="L42" s="55"/>
      <c r="M42" s="55"/>
      <c r="N42" s="29">
        <f t="shared" si="14"/>
        <v>0</v>
      </c>
      <c r="O42" s="29" t="e">
        <f t="shared" si="15"/>
        <v>#DIV/0!</v>
      </c>
      <c r="P42" s="56"/>
      <c r="Q42" s="56"/>
      <c r="T42" s="21"/>
    </row>
    <row r="43" spans="3:20" outlineLevel="1">
      <c r="D43" s="23">
        <f t="shared" si="17"/>
        <v>7</v>
      </c>
      <c r="E43" s="55"/>
      <c r="F43" s="55"/>
      <c r="G43" s="55"/>
      <c r="H43" s="55"/>
      <c r="I43" s="29">
        <f t="shared" si="16"/>
        <v>0</v>
      </c>
      <c r="J43" s="29" t="e">
        <f t="shared" si="13"/>
        <v>#DIV/0!</v>
      </c>
      <c r="L43" s="55"/>
      <c r="M43" s="55"/>
      <c r="N43" s="29">
        <f t="shared" si="14"/>
        <v>0</v>
      </c>
      <c r="O43" s="29" t="e">
        <f t="shared" si="15"/>
        <v>#DIV/0!</v>
      </c>
      <c r="P43" s="56"/>
      <c r="Q43" s="56"/>
      <c r="T43" s="21"/>
    </row>
    <row r="44" spans="3:20" outlineLevel="1">
      <c r="D44" s="23">
        <f t="shared" si="17"/>
        <v>8</v>
      </c>
      <c r="E44" s="55"/>
      <c r="F44" s="55"/>
      <c r="G44" s="55"/>
      <c r="H44" s="55"/>
      <c r="I44" s="29">
        <f t="shared" si="16"/>
        <v>0</v>
      </c>
      <c r="J44" s="29" t="e">
        <f t="shared" si="13"/>
        <v>#DIV/0!</v>
      </c>
      <c r="L44" s="55"/>
      <c r="M44" s="55"/>
      <c r="N44" s="29">
        <f t="shared" si="14"/>
        <v>0</v>
      </c>
      <c r="O44" s="29" t="e">
        <f t="shared" si="15"/>
        <v>#DIV/0!</v>
      </c>
      <c r="P44" s="56"/>
      <c r="Q44" s="56"/>
      <c r="T44" s="21"/>
    </row>
    <row r="45" spans="3:20" outlineLevel="1">
      <c r="D45" s="23">
        <f t="shared" si="17"/>
        <v>9</v>
      </c>
      <c r="E45" s="55"/>
      <c r="F45" s="55"/>
      <c r="G45" s="55"/>
      <c r="H45" s="55"/>
      <c r="I45" s="29">
        <f t="shared" si="16"/>
        <v>0</v>
      </c>
      <c r="J45" s="29" t="e">
        <f t="shared" si="13"/>
        <v>#DIV/0!</v>
      </c>
      <c r="L45" s="55"/>
      <c r="M45" s="55"/>
      <c r="N45" s="29">
        <f t="shared" si="14"/>
        <v>0</v>
      </c>
      <c r="O45" s="29" t="e">
        <f t="shared" si="15"/>
        <v>#DIV/0!</v>
      </c>
      <c r="P45" s="56"/>
      <c r="Q45" s="56"/>
      <c r="T45" s="21"/>
    </row>
    <row r="46" spans="3:20" outlineLevel="1">
      <c r="D46" s="23">
        <f t="shared" si="17"/>
        <v>10</v>
      </c>
      <c r="E46" s="55"/>
      <c r="F46" s="55"/>
      <c r="G46" s="55"/>
      <c r="H46" s="55"/>
      <c r="I46" s="29">
        <f t="shared" si="16"/>
        <v>0</v>
      </c>
      <c r="J46" s="29" t="e">
        <f t="shared" si="13"/>
        <v>#DIV/0!</v>
      </c>
      <c r="L46" s="55"/>
      <c r="M46" s="55"/>
      <c r="N46" s="29">
        <f t="shared" si="14"/>
        <v>0</v>
      </c>
      <c r="O46" s="29" t="e">
        <f t="shared" si="15"/>
        <v>#DIV/0!</v>
      </c>
      <c r="P46" s="56"/>
      <c r="Q46" s="56"/>
      <c r="T46" s="21"/>
    </row>
    <row r="47" spans="3:20" s="35" customFormat="1">
      <c r="D47" s="36"/>
      <c r="E47" s="36" t="s">
        <v>45</v>
      </c>
      <c r="F47" s="37"/>
      <c r="G47" s="37"/>
      <c r="H47" s="37"/>
      <c r="I47" s="36">
        <f>SUM(I37:I46)</f>
        <v>0</v>
      </c>
      <c r="J47" s="36" t="e">
        <f>SUM(J37:J46)</f>
        <v>#DIV/0!</v>
      </c>
      <c r="K47"/>
      <c r="L47" s="37"/>
      <c r="M47" s="37"/>
      <c r="N47" s="36">
        <f>SUM(N37:N46)</f>
        <v>0</v>
      </c>
      <c r="O47" s="36" t="e">
        <f>SUM(O37:O46)</f>
        <v>#DIV/0!</v>
      </c>
      <c r="P47" s="38"/>
      <c r="Q47" s="38"/>
    </row>
    <row r="48" spans="3:20">
      <c r="T48" s="21"/>
    </row>
    <row r="49" spans="3:20" ht="14.5" customHeight="1">
      <c r="G49" s="179" t="str">
        <f>G35</f>
        <v>Typical case</v>
      </c>
      <c r="H49" s="179"/>
      <c r="I49" s="179"/>
      <c r="J49" s="179"/>
      <c r="L49" s="179" t="str">
        <f>L35</f>
        <v>Full coverage case</v>
      </c>
      <c r="M49" s="179"/>
      <c r="N49" s="179"/>
      <c r="O49" s="179"/>
      <c r="P49" s="180" t="s">
        <v>50</v>
      </c>
      <c r="Q49" s="181"/>
      <c r="T49" s="21"/>
    </row>
    <row r="50" spans="3:20" ht="48">
      <c r="C50" s="1" t="str">
        <f>'B. CostCategories'!F40</f>
        <v>R26</v>
      </c>
      <c r="D50" s="28" t="s">
        <v>46</v>
      </c>
      <c r="E50" s="28">
        <f>INDEX('B. CostCategories'!E:E,MATCH(C50,'B. CostCategories'!F:F,0))</f>
        <v>0</v>
      </c>
      <c r="F50" s="28" t="str">
        <f>"Unit cost ("&amp;I_CurrencySymbol &amp;")"</f>
        <v>Unit cost ()</v>
      </c>
      <c r="G50" s="28" t="s">
        <v>47</v>
      </c>
      <c r="H50" s="28" t="s">
        <v>48</v>
      </c>
      <c r="I50" s="28" t="str">
        <f>"Total cost ("&amp;I_CurrencySymbol&amp;")"</f>
        <v>Total cost ()</v>
      </c>
      <c r="J50" s="28" t="s">
        <v>44</v>
      </c>
      <c r="L50" s="32" t="str">
        <f t="shared" ref="L50:O50" si="18">G50</f>
        <v>Number of people / units</v>
      </c>
      <c r="M50" s="30" t="str">
        <f t="shared" si="18"/>
        <v>Days / hours</v>
      </c>
      <c r="N50" s="30" t="str">
        <f t="shared" si="18"/>
        <v>Total cost ()</v>
      </c>
      <c r="O50" s="31" t="str">
        <f t="shared" si="18"/>
        <v>Total cost $</v>
      </c>
      <c r="P50" s="34" t="s">
        <v>51</v>
      </c>
      <c r="Q50" s="34" t="s">
        <v>52</v>
      </c>
      <c r="T50" s="21"/>
    </row>
    <row r="51" spans="3:20" outlineLevel="2">
      <c r="D51" s="23">
        <v>1</v>
      </c>
      <c r="E51" s="55"/>
      <c r="F51" s="55"/>
      <c r="G51" s="55"/>
      <c r="H51" s="55"/>
      <c r="I51" s="29">
        <f>IF(H51="",$F51*G51,$F51*G51*H51)</f>
        <v>0</v>
      </c>
      <c r="J51" s="29" t="e">
        <f t="shared" ref="J51:J60" si="19">I51/I_ExchangeRate</f>
        <v>#DIV/0!</v>
      </c>
      <c r="L51" s="55"/>
      <c r="M51" s="55"/>
      <c r="N51" s="29">
        <f t="shared" ref="N51:N60" si="20">IF(M51="",$F51*L51,$F51*L51*M51)</f>
        <v>0</v>
      </c>
      <c r="O51" s="29" t="e">
        <f t="shared" ref="O51:O60" si="21">N51/I_ExchangeRate</f>
        <v>#DIV/0!</v>
      </c>
      <c r="P51" s="56"/>
      <c r="Q51" s="56"/>
      <c r="T51" s="21"/>
    </row>
    <row r="52" spans="3:20" outlineLevel="2">
      <c r="D52" s="23">
        <f>D51+1</f>
        <v>2</v>
      </c>
      <c r="E52" s="55"/>
      <c r="F52" s="55"/>
      <c r="G52" s="55"/>
      <c r="H52" s="55"/>
      <c r="I52" s="29">
        <f t="shared" ref="I52:I60" si="22">IF(H52="",$F52*G52,$F52*G52*H52)</f>
        <v>0</v>
      </c>
      <c r="J52" s="29" t="e">
        <f t="shared" si="19"/>
        <v>#DIV/0!</v>
      </c>
      <c r="L52" s="55"/>
      <c r="M52" s="55"/>
      <c r="N52" s="29">
        <f t="shared" si="20"/>
        <v>0</v>
      </c>
      <c r="O52" s="29" t="e">
        <f t="shared" si="21"/>
        <v>#DIV/0!</v>
      </c>
      <c r="P52" s="56"/>
      <c r="Q52" s="56"/>
      <c r="T52" s="21"/>
    </row>
    <row r="53" spans="3:20" outlineLevel="2">
      <c r="D53" s="23">
        <f t="shared" ref="D53:D60" si="23">D52+1</f>
        <v>3</v>
      </c>
      <c r="E53" s="55"/>
      <c r="F53" s="55"/>
      <c r="G53" s="55"/>
      <c r="H53" s="55"/>
      <c r="I53" s="29">
        <f t="shared" si="22"/>
        <v>0</v>
      </c>
      <c r="J53" s="29" t="e">
        <f t="shared" si="19"/>
        <v>#DIV/0!</v>
      </c>
      <c r="L53" s="55"/>
      <c r="M53" s="55"/>
      <c r="N53" s="29">
        <f t="shared" si="20"/>
        <v>0</v>
      </c>
      <c r="O53" s="29" t="e">
        <f t="shared" si="21"/>
        <v>#DIV/0!</v>
      </c>
      <c r="P53" s="56"/>
      <c r="Q53" s="56"/>
      <c r="T53" s="21"/>
    </row>
    <row r="54" spans="3:20" outlineLevel="2">
      <c r="D54" s="23">
        <f t="shared" si="23"/>
        <v>4</v>
      </c>
      <c r="E54" s="55"/>
      <c r="F54" s="55"/>
      <c r="G54" s="55"/>
      <c r="H54" s="55"/>
      <c r="I54" s="29">
        <f t="shared" si="22"/>
        <v>0</v>
      </c>
      <c r="J54" s="29" t="e">
        <f t="shared" si="19"/>
        <v>#DIV/0!</v>
      </c>
      <c r="L54" s="55"/>
      <c r="M54" s="55"/>
      <c r="N54" s="29">
        <f t="shared" si="20"/>
        <v>0</v>
      </c>
      <c r="O54" s="29" t="e">
        <f t="shared" si="21"/>
        <v>#DIV/0!</v>
      </c>
      <c r="P54" s="56"/>
      <c r="Q54" s="56"/>
      <c r="T54" s="21"/>
    </row>
    <row r="55" spans="3:20" outlineLevel="2">
      <c r="D55" s="23">
        <f t="shared" si="23"/>
        <v>5</v>
      </c>
      <c r="E55" s="55"/>
      <c r="F55" s="55"/>
      <c r="G55" s="55"/>
      <c r="H55" s="55"/>
      <c r="I55" s="29">
        <f t="shared" si="22"/>
        <v>0</v>
      </c>
      <c r="J55" s="29" t="e">
        <f t="shared" si="19"/>
        <v>#DIV/0!</v>
      </c>
      <c r="L55" s="55"/>
      <c r="M55" s="55"/>
      <c r="N55" s="29">
        <f t="shared" si="20"/>
        <v>0</v>
      </c>
      <c r="O55" s="29" t="e">
        <f t="shared" si="21"/>
        <v>#DIV/0!</v>
      </c>
      <c r="P55" s="56"/>
      <c r="Q55" s="56"/>
      <c r="T55" s="21"/>
    </row>
    <row r="56" spans="3:20" outlineLevel="2">
      <c r="D56" s="23">
        <f t="shared" si="23"/>
        <v>6</v>
      </c>
      <c r="E56" s="55"/>
      <c r="F56" s="55"/>
      <c r="G56" s="55"/>
      <c r="H56" s="55"/>
      <c r="I56" s="29">
        <f t="shared" si="22"/>
        <v>0</v>
      </c>
      <c r="J56" s="29" t="e">
        <f t="shared" si="19"/>
        <v>#DIV/0!</v>
      </c>
      <c r="L56" s="55"/>
      <c r="M56" s="55"/>
      <c r="N56" s="29">
        <f t="shared" si="20"/>
        <v>0</v>
      </c>
      <c r="O56" s="29" t="e">
        <f t="shared" si="21"/>
        <v>#DIV/0!</v>
      </c>
      <c r="P56" s="56"/>
      <c r="Q56" s="56"/>
      <c r="T56" s="21"/>
    </row>
    <row r="57" spans="3:20" outlineLevel="2">
      <c r="D57" s="23">
        <f t="shared" si="23"/>
        <v>7</v>
      </c>
      <c r="E57" s="55"/>
      <c r="F57" s="55"/>
      <c r="G57" s="55"/>
      <c r="H57" s="55"/>
      <c r="I57" s="29">
        <f t="shared" si="22"/>
        <v>0</v>
      </c>
      <c r="J57" s="29" t="e">
        <f t="shared" si="19"/>
        <v>#DIV/0!</v>
      </c>
      <c r="L57" s="55"/>
      <c r="M57" s="55"/>
      <c r="N57" s="29">
        <f t="shared" si="20"/>
        <v>0</v>
      </c>
      <c r="O57" s="29" t="e">
        <f t="shared" si="21"/>
        <v>#DIV/0!</v>
      </c>
      <c r="P57" s="56"/>
      <c r="Q57" s="56"/>
      <c r="T57" s="21"/>
    </row>
    <row r="58" spans="3:20" outlineLevel="2">
      <c r="D58" s="23">
        <f t="shared" si="23"/>
        <v>8</v>
      </c>
      <c r="E58" s="55"/>
      <c r="F58" s="55"/>
      <c r="G58" s="55"/>
      <c r="H58" s="55"/>
      <c r="I58" s="29">
        <f t="shared" si="22"/>
        <v>0</v>
      </c>
      <c r="J58" s="29" t="e">
        <f t="shared" si="19"/>
        <v>#DIV/0!</v>
      </c>
      <c r="L58" s="55"/>
      <c r="M58" s="55"/>
      <c r="N58" s="29">
        <f t="shared" si="20"/>
        <v>0</v>
      </c>
      <c r="O58" s="29" t="e">
        <f t="shared" si="21"/>
        <v>#DIV/0!</v>
      </c>
      <c r="P58" s="56"/>
      <c r="Q58" s="56"/>
      <c r="T58" s="21"/>
    </row>
    <row r="59" spans="3:20" outlineLevel="2">
      <c r="D59" s="23">
        <f t="shared" si="23"/>
        <v>9</v>
      </c>
      <c r="E59" s="55"/>
      <c r="F59" s="55"/>
      <c r="G59" s="55"/>
      <c r="H59" s="55"/>
      <c r="I59" s="29">
        <f t="shared" si="22"/>
        <v>0</v>
      </c>
      <c r="J59" s="29" t="e">
        <f t="shared" si="19"/>
        <v>#DIV/0!</v>
      </c>
      <c r="L59" s="55"/>
      <c r="M59" s="55"/>
      <c r="N59" s="29">
        <f t="shared" si="20"/>
        <v>0</v>
      </c>
      <c r="O59" s="29" t="e">
        <f t="shared" si="21"/>
        <v>#DIV/0!</v>
      </c>
      <c r="P59" s="56"/>
      <c r="Q59" s="56"/>
      <c r="T59" s="21"/>
    </row>
    <row r="60" spans="3:20" outlineLevel="2">
      <c r="D60" s="23">
        <f t="shared" si="23"/>
        <v>10</v>
      </c>
      <c r="E60" s="55"/>
      <c r="F60" s="55"/>
      <c r="G60" s="55"/>
      <c r="H60" s="55"/>
      <c r="I60" s="29">
        <f t="shared" si="22"/>
        <v>0</v>
      </c>
      <c r="J60" s="29" t="e">
        <f t="shared" si="19"/>
        <v>#DIV/0!</v>
      </c>
      <c r="L60" s="55"/>
      <c r="M60" s="55"/>
      <c r="N60" s="29">
        <f t="shared" si="20"/>
        <v>0</v>
      </c>
      <c r="O60" s="29" t="e">
        <f t="shared" si="21"/>
        <v>#DIV/0!</v>
      </c>
      <c r="P60" s="56"/>
      <c r="Q60" s="56"/>
      <c r="T60" s="21"/>
    </row>
    <row r="61" spans="3:20" s="35" customFormat="1">
      <c r="D61" s="36"/>
      <c r="E61" s="36" t="s">
        <v>45</v>
      </c>
      <c r="F61" s="37"/>
      <c r="G61" s="37"/>
      <c r="H61" s="37"/>
      <c r="I61" s="36">
        <f>SUM(I51:I60)</f>
        <v>0</v>
      </c>
      <c r="J61" s="36" t="e">
        <f>SUM(J51:J60)</f>
        <v>#DIV/0!</v>
      </c>
      <c r="K61"/>
      <c r="L61" s="37"/>
      <c r="M61" s="37"/>
      <c r="N61" s="36">
        <f>SUM(N51:N60)</f>
        <v>0</v>
      </c>
      <c r="O61" s="36" t="e">
        <f>SUM(O51:O60)</f>
        <v>#DIV/0!</v>
      </c>
      <c r="P61" s="38"/>
      <c r="Q61" s="38"/>
    </row>
    <row r="62" spans="3:20">
      <c r="E62" s="21"/>
      <c r="F62" s="26"/>
      <c r="G62" s="26"/>
      <c r="H62" s="27"/>
      <c r="I62" s="27"/>
      <c r="J62" s="27"/>
    </row>
    <row r="63" spans="3:20" ht="14.5" customHeight="1">
      <c r="G63" s="179" t="str">
        <f>G49</f>
        <v>Typical case</v>
      </c>
      <c r="H63" s="179"/>
      <c r="I63" s="179"/>
      <c r="J63" s="179"/>
      <c r="L63" s="179" t="str">
        <f>L49</f>
        <v>Full coverage case</v>
      </c>
      <c r="M63" s="179"/>
      <c r="N63" s="179"/>
      <c r="O63" s="179"/>
      <c r="P63" s="180" t="s">
        <v>50</v>
      </c>
      <c r="Q63" s="181"/>
      <c r="T63" s="21"/>
    </row>
    <row r="64" spans="3:20" ht="48">
      <c r="C64" s="1" t="str">
        <f>'B. CostCategories'!F41</f>
        <v>R27</v>
      </c>
      <c r="D64" s="28" t="s">
        <v>46</v>
      </c>
      <c r="E64" s="28">
        <f>INDEX('B. CostCategories'!E:E,MATCH(C64,'B. CostCategories'!F:F,0))</f>
        <v>0</v>
      </c>
      <c r="F64" s="28" t="str">
        <f>"Unit cost ("&amp;I_CurrencySymbol &amp;")"</f>
        <v>Unit cost ()</v>
      </c>
      <c r="G64" s="28" t="s">
        <v>47</v>
      </c>
      <c r="H64" s="28" t="s">
        <v>48</v>
      </c>
      <c r="I64" s="28" t="str">
        <f>"Total cost ("&amp;I_CurrencySymbol&amp;")"</f>
        <v>Total cost ()</v>
      </c>
      <c r="J64" s="28" t="s">
        <v>44</v>
      </c>
      <c r="L64" s="32" t="str">
        <f t="shared" ref="L64:O64" si="24">G64</f>
        <v>Number of people / units</v>
      </c>
      <c r="M64" s="30" t="str">
        <f t="shared" si="24"/>
        <v>Days / hours</v>
      </c>
      <c r="N64" s="30" t="str">
        <f t="shared" si="24"/>
        <v>Total cost ()</v>
      </c>
      <c r="O64" s="31" t="str">
        <f t="shared" si="24"/>
        <v>Total cost $</v>
      </c>
      <c r="P64" s="34" t="s">
        <v>51</v>
      </c>
      <c r="Q64" s="34" t="s">
        <v>52</v>
      </c>
      <c r="T64" s="21"/>
    </row>
    <row r="65" spans="3:20" outlineLevel="2">
      <c r="D65" s="23">
        <v>1</v>
      </c>
      <c r="E65" s="55"/>
      <c r="F65" s="55"/>
      <c r="G65" s="55"/>
      <c r="H65" s="55"/>
      <c r="I65" s="29">
        <f>IF(H65="",$F65*G65,$F65*G65*H65)</f>
        <v>0</v>
      </c>
      <c r="J65" s="29" t="e">
        <f t="shared" ref="J65:J74" si="25">I65/I_ExchangeRate</f>
        <v>#DIV/0!</v>
      </c>
      <c r="L65" s="55"/>
      <c r="M65" s="55"/>
      <c r="N65" s="29">
        <f t="shared" ref="N65:N74" si="26">IF(M65="",$F65*L65,$F65*L65*M65)</f>
        <v>0</v>
      </c>
      <c r="O65" s="29" t="e">
        <f t="shared" ref="O65:O74" si="27">N65/I_ExchangeRate</f>
        <v>#DIV/0!</v>
      </c>
      <c r="P65" s="56"/>
      <c r="Q65" s="56"/>
      <c r="T65" s="21"/>
    </row>
    <row r="66" spans="3:20" outlineLevel="2">
      <c r="D66" s="23">
        <f>D65+1</f>
        <v>2</v>
      </c>
      <c r="E66" s="55"/>
      <c r="F66" s="55"/>
      <c r="G66" s="55"/>
      <c r="H66" s="55"/>
      <c r="I66" s="29">
        <f t="shared" ref="I66:I74" si="28">IF(H66="",$F66*G66,$F66*G66*H66)</f>
        <v>0</v>
      </c>
      <c r="J66" s="29" t="e">
        <f t="shared" si="25"/>
        <v>#DIV/0!</v>
      </c>
      <c r="L66" s="55"/>
      <c r="M66" s="55"/>
      <c r="N66" s="29">
        <f t="shared" si="26"/>
        <v>0</v>
      </c>
      <c r="O66" s="29" t="e">
        <f t="shared" si="27"/>
        <v>#DIV/0!</v>
      </c>
      <c r="P66" s="56"/>
      <c r="Q66" s="56"/>
      <c r="T66" s="21"/>
    </row>
    <row r="67" spans="3:20" outlineLevel="2">
      <c r="D67" s="23">
        <f t="shared" ref="D67:D74" si="29">D66+1</f>
        <v>3</v>
      </c>
      <c r="E67" s="55"/>
      <c r="F67" s="55"/>
      <c r="G67" s="55"/>
      <c r="H67" s="55"/>
      <c r="I67" s="29">
        <f t="shared" si="28"/>
        <v>0</v>
      </c>
      <c r="J67" s="29" t="e">
        <f t="shared" si="25"/>
        <v>#DIV/0!</v>
      </c>
      <c r="L67" s="55"/>
      <c r="M67" s="55"/>
      <c r="N67" s="29">
        <f t="shared" si="26"/>
        <v>0</v>
      </c>
      <c r="O67" s="29" t="e">
        <f t="shared" si="27"/>
        <v>#DIV/0!</v>
      </c>
      <c r="P67" s="56"/>
      <c r="Q67" s="56"/>
      <c r="T67" s="21"/>
    </row>
    <row r="68" spans="3:20" outlineLevel="2">
      <c r="D68" s="23">
        <f t="shared" si="29"/>
        <v>4</v>
      </c>
      <c r="E68" s="55"/>
      <c r="F68" s="55"/>
      <c r="G68" s="55"/>
      <c r="H68" s="55"/>
      <c r="I68" s="29">
        <f t="shared" si="28"/>
        <v>0</v>
      </c>
      <c r="J68" s="29" t="e">
        <f t="shared" si="25"/>
        <v>#DIV/0!</v>
      </c>
      <c r="L68" s="55"/>
      <c r="M68" s="55"/>
      <c r="N68" s="29">
        <f t="shared" si="26"/>
        <v>0</v>
      </c>
      <c r="O68" s="29" t="e">
        <f t="shared" si="27"/>
        <v>#DIV/0!</v>
      </c>
      <c r="P68" s="56"/>
      <c r="Q68" s="56"/>
      <c r="T68" s="21"/>
    </row>
    <row r="69" spans="3:20" outlineLevel="2">
      <c r="D69" s="23">
        <f t="shared" si="29"/>
        <v>5</v>
      </c>
      <c r="E69" s="55"/>
      <c r="F69" s="55"/>
      <c r="G69" s="55"/>
      <c r="H69" s="55"/>
      <c r="I69" s="29">
        <f t="shared" si="28"/>
        <v>0</v>
      </c>
      <c r="J69" s="29" t="e">
        <f t="shared" si="25"/>
        <v>#DIV/0!</v>
      </c>
      <c r="L69" s="55"/>
      <c r="M69" s="55"/>
      <c r="N69" s="29">
        <f t="shared" si="26"/>
        <v>0</v>
      </c>
      <c r="O69" s="29" t="e">
        <f t="shared" si="27"/>
        <v>#DIV/0!</v>
      </c>
      <c r="P69" s="56"/>
      <c r="Q69" s="56"/>
      <c r="T69" s="21"/>
    </row>
    <row r="70" spans="3:20" outlineLevel="2">
      <c r="D70" s="23">
        <f t="shared" si="29"/>
        <v>6</v>
      </c>
      <c r="E70" s="55"/>
      <c r="F70" s="55"/>
      <c r="G70" s="55"/>
      <c r="H70" s="55"/>
      <c r="I70" s="29">
        <f t="shared" si="28"/>
        <v>0</v>
      </c>
      <c r="J70" s="29" t="e">
        <f t="shared" si="25"/>
        <v>#DIV/0!</v>
      </c>
      <c r="L70" s="55"/>
      <c r="M70" s="55"/>
      <c r="N70" s="29">
        <f t="shared" si="26"/>
        <v>0</v>
      </c>
      <c r="O70" s="29" t="e">
        <f t="shared" si="27"/>
        <v>#DIV/0!</v>
      </c>
      <c r="P70" s="56"/>
      <c r="Q70" s="56"/>
      <c r="T70" s="21"/>
    </row>
    <row r="71" spans="3:20" outlineLevel="2">
      <c r="D71" s="23">
        <f t="shared" si="29"/>
        <v>7</v>
      </c>
      <c r="E71" s="55"/>
      <c r="F71" s="55"/>
      <c r="G71" s="55"/>
      <c r="H71" s="55"/>
      <c r="I71" s="29">
        <f t="shared" si="28"/>
        <v>0</v>
      </c>
      <c r="J71" s="29" t="e">
        <f t="shared" si="25"/>
        <v>#DIV/0!</v>
      </c>
      <c r="L71" s="55"/>
      <c r="M71" s="55"/>
      <c r="N71" s="29">
        <f t="shared" si="26"/>
        <v>0</v>
      </c>
      <c r="O71" s="29" t="e">
        <f t="shared" si="27"/>
        <v>#DIV/0!</v>
      </c>
      <c r="P71" s="56"/>
      <c r="Q71" s="56"/>
      <c r="T71" s="21"/>
    </row>
    <row r="72" spans="3:20" outlineLevel="2">
      <c r="D72" s="23">
        <f t="shared" si="29"/>
        <v>8</v>
      </c>
      <c r="E72" s="55"/>
      <c r="F72" s="55"/>
      <c r="G72" s="55"/>
      <c r="H72" s="55"/>
      <c r="I72" s="29">
        <f t="shared" si="28"/>
        <v>0</v>
      </c>
      <c r="J72" s="29" t="e">
        <f t="shared" si="25"/>
        <v>#DIV/0!</v>
      </c>
      <c r="L72" s="55"/>
      <c r="M72" s="55"/>
      <c r="N72" s="29">
        <f t="shared" si="26"/>
        <v>0</v>
      </c>
      <c r="O72" s="29" t="e">
        <f t="shared" si="27"/>
        <v>#DIV/0!</v>
      </c>
      <c r="P72" s="56"/>
      <c r="Q72" s="56"/>
      <c r="T72" s="21"/>
    </row>
    <row r="73" spans="3:20" outlineLevel="2">
      <c r="D73" s="23">
        <f t="shared" si="29"/>
        <v>9</v>
      </c>
      <c r="E73" s="55"/>
      <c r="F73" s="55"/>
      <c r="G73" s="55"/>
      <c r="H73" s="55"/>
      <c r="I73" s="29">
        <f t="shared" si="28"/>
        <v>0</v>
      </c>
      <c r="J73" s="29" t="e">
        <f t="shared" si="25"/>
        <v>#DIV/0!</v>
      </c>
      <c r="L73" s="55"/>
      <c r="M73" s="55"/>
      <c r="N73" s="29">
        <f t="shared" si="26"/>
        <v>0</v>
      </c>
      <c r="O73" s="29" t="e">
        <f t="shared" si="27"/>
        <v>#DIV/0!</v>
      </c>
      <c r="P73" s="56"/>
      <c r="Q73" s="56"/>
      <c r="T73" s="21"/>
    </row>
    <row r="74" spans="3:20" outlineLevel="2">
      <c r="D74" s="23">
        <f t="shared" si="29"/>
        <v>10</v>
      </c>
      <c r="E74" s="55"/>
      <c r="F74" s="55"/>
      <c r="G74" s="55"/>
      <c r="H74" s="55"/>
      <c r="I74" s="29">
        <f t="shared" si="28"/>
        <v>0</v>
      </c>
      <c r="J74" s="29" t="e">
        <f t="shared" si="25"/>
        <v>#DIV/0!</v>
      </c>
      <c r="L74" s="55"/>
      <c r="M74" s="55"/>
      <c r="N74" s="29">
        <f t="shared" si="26"/>
        <v>0</v>
      </c>
      <c r="O74" s="29" t="e">
        <f t="shared" si="27"/>
        <v>#DIV/0!</v>
      </c>
      <c r="P74" s="56"/>
      <c r="Q74" s="56"/>
      <c r="T74" s="21"/>
    </row>
    <row r="75" spans="3:20" s="35" customFormat="1">
      <c r="D75" s="36"/>
      <c r="E75" s="36" t="s">
        <v>45</v>
      </c>
      <c r="F75" s="37"/>
      <c r="G75" s="37"/>
      <c r="H75" s="37"/>
      <c r="I75" s="36">
        <f>SUM(I65:I74)</f>
        <v>0</v>
      </c>
      <c r="J75" s="36" t="e">
        <f>SUM(J65:J74)</f>
        <v>#DIV/0!</v>
      </c>
      <c r="K75"/>
      <c r="L75" s="37"/>
      <c r="M75" s="37"/>
      <c r="N75" s="36">
        <f>SUM(N65:N74)</f>
        <v>0</v>
      </c>
      <c r="O75" s="36" t="e">
        <f>SUM(O65:O74)</f>
        <v>#DIV/0!</v>
      </c>
      <c r="P75" s="38"/>
      <c r="Q75" s="38"/>
    </row>
    <row r="76" spans="3:20">
      <c r="E76" s="21"/>
      <c r="F76" s="26"/>
      <c r="G76" s="26"/>
      <c r="H76" s="27"/>
      <c r="I76" s="27"/>
      <c r="J76" s="27"/>
    </row>
    <row r="77" spans="3:20" ht="14.5" customHeight="1">
      <c r="G77" s="179" t="str">
        <f>G63</f>
        <v>Typical case</v>
      </c>
      <c r="H77" s="179"/>
      <c r="I77" s="179"/>
      <c r="J77" s="179"/>
      <c r="L77" s="179" t="str">
        <f>L63</f>
        <v>Full coverage case</v>
      </c>
      <c r="M77" s="179"/>
      <c r="N77" s="179"/>
      <c r="O77" s="179"/>
      <c r="P77" s="180" t="s">
        <v>50</v>
      </c>
      <c r="Q77" s="181"/>
      <c r="T77" s="21"/>
    </row>
    <row r="78" spans="3:20" ht="48">
      <c r="C78" s="1" t="str">
        <f>'B. CostCategories'!F42</f>
        <v>R28</v>
      </c>
      <c r="D78" s="28" t="s">
        <v>46</v>
      </c>
      <c r="E78" s="28">
        <f>INDEX('B. CostCategories'!E:E,MATCH(C78,'B. CostCategories'!F:F,0))</f>
        <v>0</v>
      </c>
      <c r="F78" s="28" t="str">
        <f>"Unit cost ("&amp;I_CurrencySymbol &amp;")"</f>
        <v>Unit cost ()</v>
      </c>
      <c r="G78" s="28" t="s">
        <v>47</v>
      </c>
      <c r="H78" s="28" t="s">
        <v>48</v>
      </c>
      <c r="I78" s="28" t="str">
        <f>"Total cost ("&amp;I_CurrencySymbol&amp;")"</f>
        <v>Total cost ()</v>
      </c>
      <c r="J78" s="28" t="s">
        <v>44</v>
      </c>
      <c r="L78" s="32" t="str">
        <f t="shared" ref="L78" si="30">G78</f>
        <v>Number of people / units</v>
      </c>
      <c r="M78" s="30" t="str">
        <f t="shared" ref="M78" si="31">H78</f>
        <v>Days / hours</v>
      </c>
      <c r="N78" s="30" t="str">
        <f t="shared" ref="N78" si="32">I78</f>
        <v>Total cost ()</v>
      </c>
      <c r="O78" s="31" t="str">
        <f t="shared" ref="O78" si="33">J78</f>
        <v>Total cost $</v>
      </c>
      <c r="P78" s="34" t="s">
        <v>51</v>
      </c>
      <c r="Q78" s="34" t="s">
        <v>52</v>
      </c>
      <c r="T78" s="21"/>
    </row>
    <row r="79" spans="3:20" outlineLevel="2">
      <c r="D79" s="23">
        <v>1</v>
      </c>
      <c r="E79" s="55"/>
      <c r="F79" s="55"/>
      <c r="G79" s="55"/>
      <c r="H79" s="55"/>
      <c r="I79" s="29">
        <f>IF(H79="",$F79*G79,$F79*G79*H79)</f>
        <v>0</v>
      </c>
      <c r="J79" s="29" t="e">
        <f t="shared" ref="J79:J88" si="34">I79/I_ExchangeRate</f>
        <v>#DIV/0!</v>
      </c>
      <c r="L79" s="55"/>
      <c r="M79" s="55"/>
      <c r="N79" s="29">
        <f t="shared" ref="N79:N88" si="35">IF(M79="",$F79*L79,$F79*L79*M79)</f>
        <v>0</v>
      </c>
      <c r="O79" s="29" t="e">
        <f t="shared" ref="O79:O88" si="36">N79/I_ExchangeRate</f>
        <v>#DIV/0!</v>
      </c>
      <c r="P79" s="56"/>
      <c r="Q79" s="56"/>
      <c r="T79" s="21"/>
    </row>
    <row r="80" spans="3:20" outlineLevel="2">
      <c r="D80" s="23">
        <f>D79+1</f>
        <v>2</v>
      </c>
      <c r="E80" s="55"/>
      <c r="F80" s="55"/>
      <c r="G80" s="55"/>
      <c r="H80" s="55"/>
      <c r="I80" s="29">
        <f t="shared" ref="I80:I88" si="37">IF(H80="",$F80*G80,$F80*G80*H80)</f>
        <v>0</v>
      </c>
      <c r="J80" s="29" t="e">
        <f t="shared" si="34"/>
        <v>#DIV/0!</v>
      </c>
      <c r="L80" s="55"/>
      <c r="M80" s="55"/>
      <c r="N80" s="29">
        <f t="shared" si="35"/>
        <v>0</v>
      </c>
      <c r="O80" s="29" t="e">
        <f t="shared" si="36"/>
        <v>#DIV/0!</v>
      </c>
      <c r="P80" s="56"/>
      <c r="Q80" s="56"/>
      <c r="T80" s="21"/>
    </row>
    <row r="81" spans="4:20" outlineLevel="2">
      <c r="D81" s="23">
        <f t="shared" ref="D81:D88" si="38">D80+1</f>
        <v>3</v>
      </c>
      <c r="E81" s="55"/>
      <c r="F81" s="55"/>
      <c r="G81" s="55"/>
      <c r="H81" s="55"/>
      <c r="I81" s="29">
        <f t="shared" si="37"/>
        <v>0</v>
      </c>
      <c r="J81" s="29" t="e">
        <f t="shared" si="34"/>
        <v>#DIV/0!</v>
      </c>
      <c r="L81" s="55"/>
      <c r="M81" s="55"/>
      <c r="N81" s="29">
        <f t="shared" si="35"/>
        <v>0</v>
      </c>
      <c r="O81" s="29" t="e">
        <f t="shared" si="36"/>
        <v>#DIV/0!</v>
      </c>
      <c r="P81" s="56"/>
      <c r="Q81" s="56"/>
      <c r="T81" s="21"/>
    </row>
    <row r="82" spans="4:20" outlineLevel="2">
      <c r="D82" s="23">
        <f t="shared" si="38"/>
        <v>4</v>
      </c>
      <c r="E82" s="55"/>
      <c r="F82" s="55"/>
      <c r="G82" s="55"/>
      <c r="H82" s="55"/>
      <c r="I82" s="29">
        <f t="shared" si="37"/>
        <v>0</v>
      </c>
      <c r="J82" s="29" t="e">
        <f t="shared" si="34"/>
        <v>#DIV/0!</v>
      </c>
      <c r="L82" s="55"/>
      <c r="M82" s="55"/>
      <c r="N82" s="29">
        <f t="shared" si="35"/>
        <v>0</v>
      </c>
      <c r="O82" s="29" t="e">
        <f t="shared" si="36"/>
        <v>#DIV/0!</v>
      </c>
      <c r="P82" s="56"/>
      <c r="Q82" s="56"/>
      <c r="T82" s="21"/>
    </row>
    <row r="83" spans="4:20" outlineLevel="2">
      <c r="D83" s="23">
        <f t="shared" si="38"/>
        <v>5</v>
      </c>
      <c r="E83" s="55"/>
      <c r="F83" s="55"/>
      <c r="G83" s="55"/>
      <c r="H83" s="55"/>
      <c r="I83" s="29">
        <f t="shared" si="37"/>
        <v>0</v>
      </c>
      <c r="J83" s="29" t="e">
        <f t="shared" si="34"/>
        <v>#DIV/0!</v>
      </c>
      <c r="L83" s="55"/>
      <c r="M83" s="55"/>
      <c r="N83" s="29">
        <f t="shared" si="35"/>
        <v>0</v>
      </c>
      <c r="O83" s="29" t="e">
        <f t="shared" si="36"/>
        <v>#DIV/0!</v>
      </c>
      <c r="P83" s="56"/>
      <c r="Q83" s="56"/>
      <c r="T83" s="21"/>
    </row>
    <row r="84" spans="4:20" outlineLevel="2">
      <c r="D84" s="23">
        <f t="shared" si="38"/>
        <v>6</v>
      </c>
      <c r="E84" s="55"/>
      <c r="F84" s="55"/>
      <c r="G84" s="55"/>
      <c r="H84" s="55"/>
      <c r="I84" s="29">
        <f t="shared" si="37"/>
        <v>0</v>
      </c>
      <c r="J84" s="29" t="e">
        <f t="shared" si="34"/>
        <v>#DIV/0!</v>
      </c>
      <c r="L84" s="55"/>
      <c r="M84" s="55"/>
      <c r="N84" s="29">
        <f t="shared" si="35"/>
        <v>0</v>
      </c>
      <c r="O84" s="29" t="e">
        <f t="shared" si="36"/>
        <v>#DIV/0!</v>
      </c>
      <c r="P84" s="56"/>
      <c r="Q84" s="56"/>
      <c r="T84" s="21"/>
    </row>
    <row r="85" spans="4:20" outlineLevel="2">
      <c r="D85" s="23">
        <f t="shared" si="38"/>
        <v>7</v>
      </c>
      <c r="E85" s="55"/>
      <c r="F85" s="55"/>
      <c r="G85" s="55"/>
      <c r="H85" s="55"/>
      <c r="I85" s="29">
        <f t="shared" si="37"/>
        <v>0</v>
      </c>
      <c r="J85" s="29" t="e">
        <f t="shared" si="34"/>
        <v>#DIV/0!</v>
      </c>
      <c r="L85" s="55"/>
      <c r="M85" s="55"/>
      <c r="N85" s="29">
        <f t="shared" si="35"/>
        <v>0</v>
      </c>
      <c r="O85" s="29" t="e">
        <f t="shared" si="36"/>
        <v>#DIV/0!</v>
      </c>
      <c r="P85" s="56"/>
      <c r="Q85" s="56"/>
      <c r="T85" s="21"/>
    </row>
    <row r="86" spans="4:20" outlineLevel="2">
      <c r="D86" s="23">
        <f t="shared" si="38"/>
        <v>8</v>
      </c>
      <c r="E86" s="55"/>
      <c r="F86" s="55"/>
      <c r="G86" s="55"/>
      <c r="H86" s="55"/>
      <c r="I86" s="29">
        <f t="shared" si="37"/>
        <v>0</v>
      </c>
      <c r="J86" s="29" t="e">
        <f t="shared" si="34"/>
        <v>#DIV/0!</v>
      </c>
      <c r="L86" s="55"/>
      <c r="M86" s="55"/>
      <c r="N86" s="29">
        <f t="shared" si="35"/>
        <v>0</v>
      </c>
      <c r="O86" s="29" t="e">
        <f t="shared" si="36"/>
        <v>#DIV/0!</v>
      </c>
      <c r="P86" s="56"/>
      <c r="Q86" s="56"/>
      <c r="T86" s="21"/>
    </row>
    <row r="87" spans="4:20" outlineLevel="2">
      <c r="D87" s="23">
        <f t="shared" si="38"/>
        <v>9</v>
      </c>
      <c r="E87" s="55"/>
      <c r="F87" s="55"/>
      <c r="G87" s="55"/>
      <c r="H87" s="55"/>
      <c r="I87" s="29">
        <f t="shared" si="37"/>
        <v>0</v>
      </c>
      <c r="J87" s="29" t="e">
        <f t="shared" si="34"/>
        <v>#DIV/0!</v>
      </c>
      <c r="L87" s="55"/>
      <c r="M87" s="55"/>
      <c r="N87" s="29">
        <f t="shared" si="35"/>
        <v>0</v>
      </c>
      <c r="O87" s="29" t="e">
        <f t="shared" si="36"/>
        <v>#DIV/0!</v>
      </c>
      <c r="P87" s="56"/>
      <c r="Q87" s="56"/>
      <c r="T87" s="21"/>
    </row>
    <row r="88" spans="4:20" outlineLevel="2">
      <c r="D88" s="23">
        <f t="shared" si="38"/>
        <v>10</v>
      </c>
      <c r="E88" s="55"/>
      <c r="F88" s="55"/>
      <c r="G88" s="55"/>
      <c r="H88" s="55"/>
      <c r="I88" s="29">
        <f t="shared" si="37"/>
        <v>0</v>
      </c>
      <c r="J88" s="29" t="e">
        <f t="shared" si="34"/>
        <v>#DIV/0!</v>
      </c>
      <c r="L88" s="55"/>
      <c r="M88" s="55"/>
      <c r="N88" s="29">
        <f t="shared" si="35"/>
        <v>0</v>
      </c>
      <c r="O88" s="29" t="e">
        <f t="shared" si="36"/>
        <v>#DIV/0!</v>
      </c>
      <c r="P88" s="56"/>
      <c r="Q88" s="56"/>
      <c r="T88" s="21"/>
    </row>
    <row r="89" spans="4:20" s="35" customFormat="1">
      <c r="D89" s="36"/>
      <c r="E89" s="36" t="s">
        <v>45</v>
      </c>
      <c r="F89" s="37"/>
      <c r="G89" s="37"/>
      <c r="H89" s="37"/>
      <c r="I89" s="36">
        <f>SUM(I79:I88)</f>
        <v>0</v>
      </c>
      <c r="J89" s="36" t="e">
        <f>SUM(J79:J88)</f>
        <v>#DIV/0!</v>
      </c>
      <c r="K89"/>
      <c r="L89" s="37"/>
      <c r="M89" s="37"/>
      <c r="N89" s="36">
        <f>SUM(N79:N88)</f>
        <v>0</v>
      </c>
      <c r="O89" s="36" t="e">
        <f>SUM(O79:O88)</f>
        <v>#DIV/0!</v>
      </c>
      <c r="P89" s="38"/>
      <c r="Q89" s="38"/>
    </row>
    <row r="90" spans="4:20" s="62" customFormat="1" ht="14"/>
    <row r="91" spans="4:20" s="62" customFormat="1" ht="14"/>
    <row r="92" spans="4:20">
      <c r="D92" s="20" t="s">
        <v>128</v>
      </c>
      <c r="E92" s="21"/>
      <c r="F92" s="26"/>
      <c r="G92" s="26"/>
      <c r="H92" s="27"/>
      <c r="I92" s="27"/>
      <c r="J92" s="27"/>
    </row>
    <row r="93" spans="4:20">
      <c r="E93" s="21"/>
      <c r="F93" s="26"/>
      <c r="G93" s="26"/>
      <c r="H93" s="27"/>
      <c r="I93" s="27"/>
      <c r="J93" s="27"/>
    </row>
    <row r="94" spans="4:20">
      <c r="D94" t="s">
        <v>330</v>
      </c>
      <c r="E94" s="21"/>
      <c r="F94" s="26"/>
      <c r="G94" s="26"/>
      <c r="H94" s="27"/>
      <c r="I94" s="27"/>
      <c r="J94" s="27"/>
    </row>
    <row r="95" spans="4:20">
      <c r="E95" s="21"/>
      <c r="F95" s="26"/>
      <c r="G95" s="26"/>
      <c r="H95" s="27"/>
      <c r="I95" s="27"/>
      <c r="J95" s="27"/>
    </row>
    <row r="96" spans="4:20">
      <c r="D96" s="57"/>
      <c r="E96" s="57"/>
      <c r="F96" s="57"/>
      <c r="G96" s="57"/>
      <c r="H96" s="57"/>
      <c r="I96" s="57"/>
      <c r="J96" s="57"/>
      <c r="K96" s="177"/>
      <c r="L96" s="178"/>
      <c r="M96" s="57"/>
      <c r="N96" s="57"/>
      <c r="O96" s="57"/>
      <c r="P96" s="57"/>
      <c r="Q96" s="57"/>
    </row>
    <row r="97" spans="4:17">
      <c r="D97" s="57"/>
      <c r="E97" s="57"/>
      <c r="F97" s="57"/>
      <c r="G97" s="57"/>
      <c r="H97" s="57"/>
      <c r="I97" s="57"/>
      <c r="J97" s="57"/>
      <c r="K97" s="177"/>
      <c r="L97" s="178"/>
      <c r="M97" s="57"/>
      <c r="N97" s="57"/>
      <c r="O97" s="57"/>
      <c r="P97" s="57"/>
      <c r="Q97" s="57"/>
    </row>
    <row r="98" spans="4:17">
      <c r="D98" s="57"/>
      <c r="E98" s="57"/>
      <c r="F98" s="57"/>
      <c r="G98" s="57"/>
      <c r="H98" s="57"/>
      <c r="I98" s="57"/>
      <c r="J98" s="57"/>
      <c r="K98" s="177"/>
      <c r="L98" s="178"/>
      <c r="M98" s="57"/>
      <c r="N98" s="57"/>
      <c r="O98" s="57"/>
      <c r="P98" s="57"/>
      <c r="Q98" s="57"/>
    </row>
    <row r="99" spans="4:17">
      <c r="D99" s="57"/>
      <c r="E99" s="57"/>
      <c r="F99" s="57"/>
      <c r="G99" s="57"/>
      <c r="H99" s="57"/>
      <c r="I99" s="57"/>
      <c r="J99" s="57"/>
      <c r="K99" s="177"/>
      <c r="L99" s="178"/>
      <c r="M99" s="57"/>
      <c r="N99" s="57"/>
      <c r="O99" s="57"/>
      <c r="P99" s="57"/>
      <c r="Q99" s="57"/>
    </row>
    <row r="100" spans="4:17">
      <c r="D100" s="57"/>
      <c r="E100" s="57"/>
      <c r="F100" s="57"/>
      <c r="G100" s="57"/>
      <c r="H100" s="57"/>
      <c r="I100" s="57"/>
      <c r="J100" s="57"/>
      <c r="K100" s="177"/>
      <c r="L100" s="178"/>
      <c r="M100" s="57"/>
      <c r="N100" s="57"/>
      <c r="O100" s="57"/>
      <c r="P100" s="57"/>
      <c r="Q100" s="57"/>
    </row>
    <row r="101" spans="4:17">
      <c r="D101" s="57"/>
      <c r="E101" s="57"/>
      <c r="F101" s="57"/>
      <c r="G101" s="57"/>
      <c r="H101" s="57"/>
      <c r="I101" s="57"/>
      <c r="J101" s="57"/>
      <c r="K101" s="177"/>
      <c r="L101" s="178"/>
      <c r="M101" s="57"/>
      <c r="N101" s="57"/>
      <c r="O101" s="57"/>
      <c r="P101" s="57"/>
      <c r="Q101" s="57"/>
    </row>
    <row r="102" spans="4:17">
      <c r="D102" s="57"/>
      <c r="E102" s="57"/>
      <c r="F102" s="57"/>
      <c r="G102" s="57"/>
      <c r="H102" s="57"/>
      <c r="I102" s="57"/>
      <c r="J102" s="57"/>
      <c r="K102" s="177"/>
      <c r="L102" s="178"/>
      <c r="M102" s="57"/>
      <c r="N102" s="57"/>
      <c r="O102" s="57"/>
      <c r="P102" s="57"/>
      <c r="Q102" s="57"/>
    </row>
    <row r="103" spans="4:17">
      <c r="D103" s="57"/>
      <c r="E103" s="57"/>
      <c r="F103" s="57"/>
      <c r="G103" s="57"/>
      <c r="H103" s="57"/>
      <c r="I103" s="57"/>
      <c r="J103" s="57"/>
      <c r="K103" s="177"/>
      <c r="L103" s="178"/>
      <c r="M103" s="57"/>
      <c r="N103" s="57"/>
      <c r="O103" s="57"/>
      <c r="P103" s="57"/>
      <c r="Q103" s="57"/>
    </row>
    <row r="104" spans="4:17">
      <c r="D104" s="57"/>
      <c r="E104" s="57"/>
      <c r="F104" s="57"/>
      <c r="G104" s="57"/>
      <c r="H104" s="57"/>
      <c r="I104" s="57"/>
      <c r="J104" s="57"/>
      <c r="K104" s="177"/>
      <c r="L104" s="178"/>
      <c r="M104" s="57"/>
      <c r="N104" s="57"/>
      <c r="O104" s="57"/>
      <c r="P104" s="57"/>
      <c r="Q104" s="57"/>
    </row>
    <row r="105" spans="4:17">
      <c r="D105" s="57"/>
      <c r="E105" s="57"/>
      <c r="F105" s="57"/>
      <c r="G105" s="57"/>
      <c r="H105" s="57"/>
      <c r="I105" s="57"/>
      <c r="J105" s="57"/>
      <c r="K105" s="177"/>
      <c r="L105" s="178"/>
      <c r="M105" s="57"/>
      <c r="N105" s="57"/>
      <c r="O105" s="57"/>
      <c r="P105" s="57"/>
      <c r="Q105" s="57"/>
    </row>
    <row r="106" spans="4:17">
      <c r="D106" s="57"/>
      <c r="E106" s="57"/>
      <c r="F106" s="57"/>
      <c r="G106" s="57"/>
      <c r="H106" s="57"/>
      <c r="I106" s="57"/>
      <c r="J106" s="57"/>
      <c r="K106" s="177"/>
      <c r="L106" s="178"/>
      <c r="M106" s="57"/>
      <c r="N106" s="57"/>
      <c r="O106" s="57"/>
      <c r="P106" s="57"/>
      <c r="Q106" s="57"/>
    </row>
    <row r="107" spans="4:17">
      <c r="D107" s="57"/>
      <c r="E107" s="57"/>
      <c r="F107" s="57"/>
      <c r="G107" s="57"/>
      <c r="H107" s="57"/>
      <c r="I107" s="57"/>
      <c r="J107" s="57"/>
      <c r="K107" s="177"/>
      <c r="L107" s="178"/>
      <c r="M107" s="57"/>
      <c r="N107" s="57"/>
      <c r="O107" s="57"/>
      <c r="P107" s="57"/>
      <c r="Q107" s="57"/>
    </row>
  </sheetData>
  <sheetProtection algorithmName="SHA-512" hashValue="TDdUVYJb0Ig+4JvC21St5dj7G9g6EsKIarg/qNF/M72UmfwZLO4ePxYBkLWWSiS16/mNcCmokdfljLdreeEOzg==" saltValue="ERvr45u1B9apfHt8MmAPzQ==" spinCount="100000" sheet="1" objects="1" scenarios="1"/>
  <mergeCells count="30">
    <mergeCell ref="G7:J7"/>
    <mergeCell ref="L7:O7"/>
    <mergeCell ref="P7:Q7"/>
    <mergeCell ref="G21:J21"/>
    <mergeCell ref="L21:O21"/>
    <mergeCell ref="P21:Q21"/>
    <mergeCell ref="G35:J35"/>
    <mergeCell ref="L35:O35"/>
    <mergeCell ref="P35:Q35"/>
    <mergeCell ref="G49:J49"/>
    <mergeCell ref="L49:O49"/>
    <mergeCell ref="P49:Q49"/>
    <mergeCell ref="G63:J63"/>
    <mergeCell ref="L63:O63"/>
    <mergeCell ref="P63:Q63"/>
    <mergeCell ref="K96:L96"/>
    <mergeCell ref="K97:L97"/>
    <mergeCell ref="P77:Q77"/>
    <mergeCell ref="K105:L105"/>
    <mergeCell ref="K106:L106"/>
    <mergeCell ref="K107:L107"/>
    <mergeCell ref="G77:J77"/>
    <mergeCell ref="L77:O77"/>
    <mergeCell ref="K103:L103"/>
    <mergeCell ref="K104:L104"/>
    <mergeCell ref="K99:L99"/>
    <mergeCell ref="K100:L100"/>
    <mergeCell ref="K101:L101"/>
    <mergeCell ref="K102:L102"/>
    <mergeCell ref="K98:L98"/>
  </mergeCells>
  <dataValidations count="1">
    <dataValidation type="decimal" operator="greaterThanOrEqual" allowBlank="1" showInputMessage="1" showErrorMessage="1" errorTitle="Check your value." error="Please ensure you enter a positive numerical value. " sqref="F9:H18 F79:H88 F23:H32 F37:H46 F51:H60 F65:H74 L9:M18 L23:M32 L37:M46 L51:M60 L65:M74 L79:M88" xr:uid="{78A06EE4-9F7D-4073-BC40-EFFDAF0EFC0D}">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25601" r:id="rId4" name="Box_Home">
      <controlPr locked="0" defaultSize="0" print="0" autoFill="0" autoPict="0" macro="[0]!GoToHomeScreen_Click">
        <anchor moveWithCells="1" sizeWithCells="1">
          <from>
            <xdr:col>15</xdr:col>
            <xdr:colOff>2527300</xdr:colOff>
            <xdr:row>1</xdr:row>
            <xdr:rowOff>12700</xdr:rowOff>
          </from>
          <to>
            <xdr:col>16</xdr:col>
            <xdr:colOff>1739900</xdr:colOff>
            <xdr:row>3</xdr:row>
            <xdr:rowOff>25400</xdr:rowOff>
          </to>
        </anchor>
      </controlPr>
    </control>
    <control shapeId="25602" r:id="rId5" name="DD_PageNav">
      <controlPr locked="0" defaultSize="0" autoLine="0" autoPict="0" macro="[0]!DD_DD_PageNav_Change">
        <anchor moveWithCells="1">
          <from>
            <xdr:col>15</xdr:col>
            <xdr:colOff>254000</xdr:colOff>
            <xdr:row>1</xdr:row>
            <xdr:rowOff>12700</xdr:rowOff>
          </from>
          <to>
            <xdr:col>15</xdr:col>
            <xdr:colOff>2235200</xdr:colOff>
            <xdr:row>3</xdr:row>
            <xdr:rowOff>25400</xdr:rowOff>
          </to>
        </anchor>
      </controlPr>
    </control>
  </controls>
</worksheet>
</file>

<file path=xl/worksheets/sheet17.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A7B56-3B89-4E7B-AAB6-C2E914D7D245}">
  <sheetPr codeName="Sheet17">
    <tabColor rgb="FFFFFFB9"/>
  </sheetPr>
  <dimension ref="C2:T93"/>
  <sheetViews>
    <sheetView showGridLines="0" topLeftCell="A61" zoomScale="80" zoomScaleNormal="80" workbookViewId="0">
      <selection activeCell="L23" sqref="L23:M23"/>
    </sheetView>
  </sheetViews>
  <sheetFormatPr baseColWidth="10" defaultColWidth="8.83203125" defaultRowHeight="15" outlineLevelRow="2"/>
  <cols>
    <col min="1" max="2" width="2.6640625" customWidth="1"/>
    <col min="3" max="3" width="2.6640625"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20" t="str">
        <f>'B. CostCategories'!D43</f>
        <v>Specialised Services</v>
      </c>
      <c r="E2" s="20"/>
    </row>
    <row r="3" spans="3:17" ht="2" customHeight="1">
      <c r="D3" s="10"/>
      <c r="E3" s="10"/>
      <c r="F3" s="10"/>
      <c r="G3" s="10"/>
      <c r="H3" s="10"/>
    </row>
    <row r="5" spans="3:17">
      <c r="D5" t="s">
        <v>331</v>
      </c>
    </row>
    <row r="6" spans="3:17">
      <c r="D6" s="129"/>
    </row>
    <row r="7" spans="3:17" ht="14.5" customHeight="1">
      <c r="G7" s="179" t="str">
        <f>DetailedSummary!$K$9</f>
        <v>Typical case</v>
      </c>
      <c r="H7" s="179"/>
      <c r="I7" s="179"/>
      <c r="J7" s="179"/>
      <c r="L7" s="179" t="str">
        <f>DetailedSummary!$M$9</f>
        <v>Full coverage case</v>
      </c>
      <c r="M7" s="179"/>
      <c r="N7" s="179"/>
      <c r="O7" s="179"/>
      <c r="P7" s="180" t="s">
        <v>50</v>
      </c>
      <c r="Q7" s="181"/>
    </row>
    <row r="8" spans="3:17" s="1" customFormat="1" ht="48">
      <c r="C8" s="1" t="str">
        <f>'B. CostCategories'!F43</f>
        <v>R29</v>
      </c>
      <c r="D8" s="28" t="s">
        <v>46</v>
      </c>
      <c r="E8" s="28" t="str">
        <f>INDEX('B. CostCategories'!E:E,MATCH(C8,'B. CostCategories'!F:F,0))</f>
        <v>Hotline</v>
      </c>
      <c r="F8" s="28" t="str">
        <f>"Unit cost ("&amp;I_CurrencySymbol &amp;")"</f>
        <v>Unit cost ()</v>
      </c>
      <c r="G8" s="28" t="s">
        <v>47</v>
      </c>
      <c r="H8" s="28" t="s">
        <v>48</v>
      </c>
      <c r="I8" s="28" t="str">
        <f>"Total cost ("&amp;I_CurrencySymbol&amp;")"</f>
        <v>Total cost ()</v>
      </c>
      <c r="J8" s="28" t="s">
        <v>44</v>
      </c>
      <c r="K8"/>
      <c r="L8" s="32" t="str">
        <f t="shared" ref="L8:O8" si="0">G8</f>
        <v>Number of people / units</v>
      </c>
      <c r="M8" s="30" t="str">
        <f t="shared" si="0"/>
        <v>Days / hours</v>
      </c>
      <c r="N8" s="30" t="str">
        <f t="shared" si="0"/>
        <v>Total cost ()</v>
      </c>
      <c r="O8" s="31" t="str">
        <f t="shared" si="0"/>
        <v>Total cost $</v>
      </c>
      <c r="P8" s="34" t="s">
        <v>53</v>
      </c>
      <c r="Q8" s="34" t="s">
        <v>54</v>
      </c>
    </row>
    <row r="9" spans="3:17" outlineLevel="1">
      <c r="D9" s="23">
        <v>1</v>
      </c>
      <c r="E9" s="55"/>
      <c r="F9" s="55"/>
      <c r="G9" s="55"/>
      <c r="H9" s="55"/>
      <c r="I9" s="29">
        <f>IF(H9="",$F9*G9,$F9*G9*H9)</f>
        <v>0</v>
      </c>
      <c r="J9" s="29" t="e">
        <f t="shared" ref="J9:J18" si="1">I9/I_ExchangeRate</f>
        <v>#DIV/0!</v>
      </c>
      <c r="L9" s="55"/>
      <c r="M9" s="55"/>
      <c r="N9" s="29">
        <f>IF(M9="",$F9*L9,$F9*L9*M9)</f>
        <v>0</v>
      </c>
      <c r="O9" s="29" t="e">
        <f t="shared" ref="O9:O18" si="2">N9/I_ExchangeRate</f>
        <v>#DIV/0!</v>
      </c>
      <c r="P9" s="56"/>
      <c r="Q9" s="56"/>
    </row>
    <row r="10" spans="3:17" outlineLevel="1">
      <c r="D10" s="23">
        <f>D9+1</f>
        <v>2</v>
      </c>
      <c r="E10" s="55"/>
      <c r="F10" s="55"/>
      <c r="G10" s="55"/>
      <c r="H10" s="55"/>
      <c r="I10" s="29">
        <f t="shared" ref="I10:I18" si="3">IF(H10="",$F10*G10,$F10*G10*H10)</f>
        <v>0</v>
      </c>
      <c r="J10" s="29" t="e">
        <f t="shared" si="1"/>
        <v>#DIV/0!</v>
      </c>
      <c r="L10" s="55"/>
      <c r="M10" s="55"/>
      <c r="N10" s="29">
        <f>IF(M10="",$F10*L10,$F10*L10*M10)</f>
        <v>0</v>
      </c>
      <c r="O10" s="29" t="e">
        <f t="shared" si="2"/>
        <v>#DIV/0!</v>
      </c>
      <c r="P10" s="56"/>
      <c r="Q10" s="56"/>
    </row>
    <row r="11" spans="3:17" outlineLevel="1">
      <c r="D11" s="23">
        <f t="shared" ref="D11:D18" si="4">D10+1</f>
        <v>3</v>
      </c>
      <c r="E11" s="55"/>
      <c r="F11" s="55"/>
      <c r="G11" s="55"/>
      <c r="H11" s="55"/>
      <c r="I11" s="29">
        <f t="shared" si="3"/>
        <v>0</v>
      </c>
      <c r="J11" s="29" t="e">
        <f t="shared" si="1"/>
        <v>#DIV/0!</v>
      </c>
      <c r="L11" s="55"/>
      <c r="M11" s="55"/>
      <c r="N11" s="29">
        <f>IF(M11="",$F11*L11,$F11*L11*M11)</f>
        <v>0</v>
      </c>
      <c r="O11" s="29" t="e">
        <f t="shared" si="2"/>
        <v>#DIV/0!</v>
      </c>
      <c r="P11" s="56"/>
      <c r="Q11" s="56"/>
    </row>
    <row r="12" spans="3:17" outlineLevel="1">
      <c r="D12" s="23">
        <f t="shared" si="4"/>
        <v>4</v>
      </c>
      <c r="E12" s="55"/>
      <c r="F12" s="55"/>
      <c r="G12" s="55"/>
      <c r="H12" s="55"/>
      <c r="I12" s="29">
        <f t="shared" si="3"/>
        <v>0</v>
      </c>
      <c r="J12" s="29" t="e">
        <f t="shared" si="1"/>
        <v>#DIV/0!</v>
      </c>
      <c r="L12" s="55"/>
      <c r="M12" s="55"/>
      <c r="N12" s="29">
        <f t="shared" ref="N12:N18" si="5">IF(M12="",$F12*L12,$F12*L12*M12)</f>
        <v>0</v>
      </c>
      <c r="O12" s="29" t="e">
        <f t="shared" si="2"/>
        <v>#DIV/0!</v>
      </c>
      <c r="P12" s="56"/>
      <c r="Q12" s="56"/>
    </row>
    <row r="13" spans="3:17" outlineLevel="1">
      <c r="D13" s="23">
        <f t="shared" si="4"/>
        <v>5</v>
      </c>
      <c r="E13" s="55"/>
      <c r="F13" s="55"/>
      <c r="G13" s="55"/>
      <c r="H13" s="55"/>
      <c r="I13" s="29">
        <f t="shared" si="3"/>
        <v>0</v>
      </c>
      <c r="J13" s="29" t="e">
        <f t="shared" si="1"/>
        <v>#DIV/0!</v>
      </c>
      <c r="L13" s="55"/>
      <c r="M13" s="55"/>
      <c r="N13" s="29">
        <f t="shared" si="5"/>
        <v>0</v>
      </c>
      <c r="O13" s="29" t="e">
        <f t="shared" si="2"/>
        <v>#DIV/0!</v>
      </c>
      <c r="P13" s="56"/>
      <c r="Q13" s="56"/>
    </row>
    <row r="14" spans="3:17" outlineLevel="1">
      <c r="D14" s="23">
        <f t="shared" si="4"/>
        <v>6</v>
      </c>
      <c r="E14" s="55"/>
      <c r="F14" s="55"/>
      <c r="G14" s="55"/>
      <c r="H14" s="55"/>
      <c r="I14" s="29">
        <f t="shared" si="3"/>
        <v>0</v>
      </c>
      <c r="J14" s="29" t="e">
        <f t="shared" si="1"/>
        <v>#DIV/0!</v>
      </c>
      <c r="L14" s="55"/>
      <c r="M14" s="55"/>
      <c r="N14" s="29">
        <f t="shared" si="5"/>
        <v>0</v>
      </c>
      <c r="O14" s="29" t="e">
        <f t="shared" si="2"/>
        <v>#DIV/0!</v>
      </c>
      <c r="P14" s="56"/>
      <c r="Q14" s="56"/>
    </row>
    <row r="15" spans="3:17" outlineLevel="1">
      <c r="D15" s="23">
        <f t="shared" si="4"/>
        <v>7</v>
      </c>
      <c r="E15" s="55"/>
      <c r="F15" s="55"/>
      <c r="G15" s="55"/>
      <c r="H15" s="55"/>
      <c r="I15" s="29">
        <f t="shared" si="3"/>
        <v>0</v>
      </c>
      <c r="J15" s="29" t="e">
        <f t="shared" si="1"/>
        <v>#DIV/0!</v>
      </c>
      <c r="L15" s="55"/>
      <c r="M15" s="55"/>
      <c r="N15" s="29">
        <f t="shared" si="5"/>
        <v>0</v>
      </c>
      <c r="O15" s="29" t="e">
        <f t="shared" si="2"/>
        <v>#DIV/0!</v>
      </c>
      <c r="P15" s="56"/>
      <c r="Q15" s="56"/>
    </row>
    <row r="16" spans="3:17" outlineLevel="1">
      <c r="D16" s="23">
        <f t="shared" si="4"/>
        <v>8</v>
      </c>
      <c r="E16" s="55"/>
      <c r="F16" s="55"/>
      <c r="G16" s="55"/>
      <c r="H16" s="55"/>
      <c r="I16" s="29">
        <f t="shared" si="3"/>
        <v>0</v>
      </c>
      <c r="J16" s="29" t="e">
        <f t="shared" si="1"/>
        <v>#DIV/0!</v>
      </c>
      <c r="L16" s="55"/>
      <c r="M16" s="55"/>
      <c r="N16" s="29">
        <f t="shared" si="5"/>
        <v>0</v>
      </c>
      <c r="O16" s="29" t="e">
        <f t="shared" si="2"/>
        <v>#DIV/0!</v>
      </c>
      <c r="P16" s="56"/>
      <c r="Q16" s="56"/>
    </row>
    <row r="17" spans="3:20" outlineLevel="1">
      <c r="D17" s="23">
        <f t="shared" si="4"/>
        <v>9</v>
      </c>
      <c r="E17" s="55"/>
      <c r="F17" s="55"/>
      <c r="G17" s="55"/>
      <c r="H17" s="55"/>
      <c r="I17" s="29">
        <f t="shared" si="3"/>
        <v>0</v>
      </c>
      <c r="J17" s="29" t="e">
        <f t="shared" si="1"/>
        <v>#DIV/0!</v>
      </c>
      <c r="L17" s="55"/>
      <c r="M17" s="55"/>
      <c r="N17" s="29">
        <f t="shared" si="5"/>
        <v>0</v>
      </c>
      <c r="O17" s="29" t="e">
        <f t="shared" si="2"/>
        <v>#DIV/0!</v>
      </c>
      <c r="P17" s="56"/>
      <c r="Q17" s="56"/>
    </row>
    <row r="18" spans="3:20" outlineLevel="1">
      <c r="D18" s="23">
        <f t="shared" si="4"/>
        <v>10</v>
      </c>
      <c r="E18" s="55"/>
      <c r="F18" s="55"/>
      <c r="G18" s="55"/>
      <c r="H18" s="55"/>
      <c r="I18" s="29">
        <f t="shared" si="3"/>
        <v>0</v>
      </c>
      <c r="J18" s="29" t="e">
        <f t="shared" si="1"/>
        <v>#DIV/0!</v>
      </c>
      <c r="L18" s="55"/>
      <c r="M18" s="55"/>
      <c r="N18" s="29">
        <f t="shared" si="5"/>
        <v>0</v>
      </c>
      <c r="O18" s="29" t="e">
        <f t="shared" si="2"/>
        <v>#DIV/0!</v>
      </c>
      <c r="P18" s="56"/>
      <c r="Q18" s="56"/>
    </row>
    <row r="19" spans="3:20" s="35" customFormat="1">
      <c r="D19" s="36"/>
      <c r="E19" s="36" t="s">
        <v>45</v>
      </c>
      <c r="F19" s="37"/>
      <c r="G19" s="37"/>
      <c r="H19" s="37"/>
      <c r="I19" s="36">
        <f>SUM(I9:I18)</f>
        <v>0</v>
      </c>
      <c r="J19" s="36" t="e">
        <f>SUM(J9:J18)</f>
        <v>#DIV/0!</v>
      </c>
      <c r="K19"/>
      <c r="L19" s="37"/>
      <c r="M19" s="37"/>
      <c r="N19" s="36">
        <f>SUM(N9:N18)</f>
        <v>0</v>
      </c>
      <c r="O19" s="36" t="e">
        <f>SUM(O9:O18)</f>
        <v>#DIV/0!</v>
      </c>
      <c r="P19" s="38"/>
      <c r="Q19" s="38"/>
    </row>
    <row r="20" spans="3:20">
      <c r="T20" s="21"/>
    </row>
    <row r="21" spans="3:20">
      <c r="G21" s="179" t="str">
        <f>G7</f>
        <v>Typical case</v>
      </c>
      <c r="H21" s="179"/>
      <c r="I21" s="179"/>
      <c r="J21" s="179"/>
      <c r="L21" s="179" t="str">
        <f>L7</f>
        <v>Full coverage case</v>
      </c>
      <c r="M21" s="179"/>
      <c r="N21" s="179"/>
      <c r="O21" s="179"/>
      <c r="P21" s="180" t="s">
        <v>50</v>
      </c>
      <c r="Q21" s="181"/>
      <c r="T21" s="21"/>
    </row>
    <row r="22" spans="3:20" ht="48">
      <c r="C22" s="1" t="str">
        <f>'B. CostCategories'!F44</f>
        <v>R30</v>
      </c>
      <c r="D22" s="28" t="s">
        <v>46</v>
      </c>
      <c r="E22" s="28" t="str">
        <f>INDEX('B. CostCategories'!E:E,MATCH(C22,'B. CostCategories'!F:F,0))</f>
        <v>Shelter</v>
      </c>
      <c r="F22" s="28" t="str">
        <f>"Unit cost ("&amp;I_CurrencySymbol &amp;")"</f>
        <v>Unit cost ()</v>
      </c>
      <c r="G22" s="28" t="s">
        <v>47</v>
      </c>
      <c r="H22" s="28" t="s">
        <v>48</v>
      </c>
      <c r="I22" s="28" t="str">
        <f>"Total cost ("&amp;I_CurrencySymbol&amp;")"</f>
        <v>Total cost ()</v>
      </c>
      <c r="J22" s="28" t="s">
        <v>44</v>
      </c>
      <c r="L22" s="32" t="str">
        <f t="shared" ref="L22:O22" si="6">G22</f>
        <v>Number of people / units</v>
      </c>
      <c r="M22" s="30" t="str">
        <f t="shared" si="6"/>
        <v>Days / hours</v>
      </c>
      <c r="N22" s="30" t="str">
        <f t="shared" si="6"/>
        <v>Total cost ()</v>
      </c>
      <c r="O22" s="31" t="str">
        <f t="shared" si="6"/>
        <v>Total cost $</v>
      </c>
      <c r="P22" s="34" t="s">
        <v>51</v>
      </c>
      <c r="Q22" s="34" t="s">
        <v>52</v>
      </c>
      <c r="T22" s="21"/>
    </row>
    <row r="23" spans="3:20" outlineLevel="1">
      <c r="D23" s="23">
        <v>1</v>
      </c>
      <c r="E23" s="55" t="s">
        <v>312</v>
      </c>
      <c r="F23" s="55"/>
      <c r="G23" s="55"/>
      <c r="H23" s="55"/>
      <c r="I23" s="29">
        <f>IF(H23="",$F23*G23,$F23*G23*H23)</f>
        <v>0</v>
      </c>
      <c r="J23" s="29" t="e">
        <f t="shared" ref="J23:J32" si="7">I23/I_ExchangeRate</f>
        <v>#DIV/0!</v>
      </c>
      <c r="L23" s="55"/>
      <c r="M23" s="55"/>
      <c r="N23" s="29">
        <f t="shared" ref="N23:N32" si="8">IF(M23="",$F23*L23,$F23*L23*M23)</f>
        <v>0</v>
      </c>
      <c r="O23" s="29" t="e">
        <f t="shared" ref="O23:O32" si="9">N23/I_ExchangeRate</f>
        <v>#DIV/0!</v>
      </c>
      <c r="P23" s="56"/>
      <c r="Q23" s="56"/>
      <c r="T23" s="21"/>
    </row>
    <row r="24" spans="3:20" outlineLevel="1">
      <c r="D24" s="23">
        <f>D23+1</f>
        <v>2</v>
      </c>
      <c r="E24" s="55"/>
      <c r="F24" s="55"/>
      <c r="G24" s="55"/>
      <c r="H24" s="55"/>
      <c r="I24" s="29">
        <f t="shared" ref="I24:I32" si="10">IF(H24="",$F24*G24,$F24*G24*H24)</f>
        <v>0</v>
      </c>
      <c r="J24" s="29" t="e">
        <f t="shared" si="7"/>
        <v>#DIV/0!</v>
      </c>
      <c r="L24" s="55"/>
      <c r="M24" s="55"/>
      <c r="N24" s="29">
        <f t="shared" si="8"/>
        <v>0</v>
      </c>
      <c r="O24" s="29" t="e">
        <f t="shared" si="9"/>
        <v>#DIV/0!</v>
      </c>
      <c r="P24" s="56"/>
      <c r="Q24" s="56"/>
      <c r="T24" s="21"/>
    </row>
    <row r="25" spans="3:20" outlineLevel="1">
      <c r="D25" s="23">
        <f t="shared" ref="D25:D32" si="11">D24+1</f>
        <v>3</v>
      </c>
      <c r="E25" s="55"/>
      <c r="F25" s="55"/>
      <c r="G25" s="55"/>
      <c r="H25" s="55"/>
      <c r="I25" s="29">
        <f t="shared" si="10"/>
        <v>0</v>
      </c>
      <c r="J25" s="29" t="e">
        <f t="shared" si="7"/>
        <v>#DIV/0!</v>
      </c>
      <c r="L25" s="55"/>
      <c r="M25" s="55"/>
      <c r="N25" s="29">
        <f t="shared" si="8"/>
        <v>0</v>
      </c>
      <c r="O25" s="29" t="e">
        <f t="shared" si="9"/>
        <v>#DIV/0!</v>
      </c>
      <c r="P25" s="56"/>
      <c r="Q25" s="56"/>
      <c r="T25" s="21"/>
    </row>
    <row r="26" spans="3:20" outlineLevel="1">
      <c r="D26" s="23">
        <f t="shared" si="11"/>
        <v>4</v>
      </c>
      <c r="E26" s="55"/>
      <c r="F26" s="55"/>
      <c r="G26" s="55"/>
      <c r="H26" s="55"/>
      <c r="I26" s="29">
        <f t="shared" si="10"/>
        <v>0</v>
      </c>
      <c r="J26" s="29" t="e">
        <f t="shared" si="7"/>
        <v>#DIV/0!</v>
      </c>
      <c r="L26" s="55"/>
      <c r="M26" s="55"/>
      <c r="N26" s="29">
        <f t="shared" si="8"/>
        <v>0</v>
      </c>
      <c r="O26" s="29" t="e">
        <f t="shared" si="9"/>
        <v>#DIV/0!</v>
      </c>
      <c r="P26" s="56"/>
      <c r="Q26" s="56"/>
      <c r="T26" s="21"/>
    </row>
    <row r="27" spans="3:20" outlineLevel="1">
      <c r="D27" s="23">
        <f t="shared" si="11"/>
        <v>5</v>
      </c>
      <c r="E27" s="55"/>
      <c r="F27" s="55"/>
      <c r="G27" s="55"/>
      <c r="H27" s="55"/>
      <c r="I27" s="29">
        <f t="shared" si="10"/>
        <v>0</v>
      </c>
      <c r="J27" s="29" t="e">
        <f t="shared" si="7"/>
        <v>#DIV/0!</v>
      </c>
      <c r="L27" s="55"/>
      <c r="M27" s="55"/>
      <c r="N27" s="29">
        <f t="shared" si="8"/>
        <v>0</v>
      </c>
      <c r="O27" s="29" t="e">
        <f t="shared" si="9"/>
        <v>#DIV/0!</v>
      </c>
      <c r="P27" s="56"/>
      <c r="Q27" s="56"/>
      <c r="T27" s="21"/>
    </row>
    <row r="28" spans="3:20" outlineLevel="1">
      <c r="D28" s="23">
        <f t="shared" si="11"/>
        <v>6</v>
      </c>
      <c r="E28" s="55"/>
      <c r="F28" s="55"/>
      <c r="G28" s="55"/>
      <c r="H28" s="55"/>
      <c r="I28" s="29">
        <f t="shared" si="10"/>
        <v>0</v>
      </c>
      <c r="J28" s="29" t="e">
        <f t="shared" si="7"/>
        <v>#DIV/0!</v>
      </c>
      <c r="L28" s="55"/>
      <c r="M28" s="55"/>
      <c r="N28" s="29">
        <f t="shared" si="8"/>
        <v>0</v>
      </c>
      <c r="O28" s="29" t="e">
        <f t="shared" si="9"/>
        <v>#DIV/0!</v>
      </c>
      <c r="P28" s="56"/>
      <c r="Q28" s="56"/>
      <c r="T28" s="21"/>
    </row>
    <row r="29" spans="3:20" outlineLevel="1">
      <c r="D29" s="23">
        <f t="shared" si="11"/>
        <v>7</v>
      </c>
      <c r="E29" s="55"/>
      <c r="F29" s="55"/>
      <c r="G29" s="55"/>
      <c r="H29" s="55"/>
      <c r="I29" s="29">
        <f t="shared" si="10"/>
        <v>0</v>
      </c>
      <c r="J29" s="29" t="e">
        <f t="shared" si="7"/>
        <v>#DIV/0!</v>
      </c>
      <c r="L29" s="55"/>
      <c r="M29" s="55"/>
      <c r="N29" s="29">
        <f t="shared" si="8"/>
        <v>0</v>
      </c>
      <c r="O29" s="29" t="e">
        <f t="shared" si="9"/>
        <v>#DIV/0!</v>
      </c>
      <c r="P29" s="56"/>
      <c r="Q29" s="56"/>
      <c r="T29" s="21"/>
    </row>
    <row r="30" spans="3:20" outlineLevel="1">
      <c r="D30" s="23">
        <f t="shared" si="11"/>
        <v>8</v>
      </c>
      <c r="E30" s="55"/>
      <c r="F30" s="55"/>
      <c r="G30" s="55"/>
      <c r="H30" s="55"/>
      <c r="I30" s="29">
        <f t="shared" si="10"/>
        <v>0</v>
      </c>
      <c r="J30" s="29" t="e">
        <f t="shared" si="7"/>
        <v>#DIV/0!</v>
      </c>
      <c r="L30" s="55"/>
      <c r="M30" s="55"/>
      <c r="N30" s="29">
        <f t="shared" si="8"/>
        <v>0</v>
      </c>
      <c r="O30" s="29" t="e">
        <f t="shared" si="9"/>
        <v>#DIV/0!</v>
      </c>
      <c r="P30" s="56"/>
      <c r="Q30" s="56"/>
      <c r="T30" s="21"/>
    </row>
    <row r="31" spans="3:20" outlineLevel="1">
      <c r="D31" s="23">
        <f t="shared" si="11"/>
        <v>9</v>
      </c>
      <c r="E31" s="55"/>
      <c r="F31" s="55"/>
      <c r="G31" s="55"/>
      <c r="H31" s="55"/>
      <c r="I31" s="29">
        <f t="shared" si="10"/>
        <v>0</v>
      </c>
      <c r="J31" s="29" t="e">
        <f t="shared" si="7"/>
        <v>#DIV/0!</v>
      </c>
      <c r="L31" s="55"/>
      <c r="M31" s="55"/>
      <c r="N31" s="29">
        <f t="shared" si="8"/>
        <v>0</v>
      </c>
      <c r="O31" s="29" t="e">
        <f t="shared" si="9"/>
        <v>#DIV/0!</v>
      </c>
      <c r="P31" s="56"/>
      <c r="Q31" s="56"/>
      <c r="T31" s="21"/>
    </row>
    <row r="32" spans="3:20" outlineLevel="1">
      <c r="D32" s="23">
        <f t="shared" si="11"/>
        <v>10</v>
      </c>
      <c r="E32" s="55"/>
      <c r="F32" s="55"/>
      <c r="G32" s="55"/>
      <c r="H32" s="55"/>
      <c r="I32" s="29">
        <f t="shared" si="10"/>
        <v>0</v>
      </c>
      <c r="J32" s="29" t="e">
        <f t="shared" si="7"/>
        <v>#DIV/0!</v>
      </c>
      <c r="L32" s="55"/>
      <c r="M32" s="55"/>
      <c r="N32" s="29">
        <f t="shared" si="8"/>
        <v>0</v>
      </c>
      <c r="O32" s="29" t="e">
        <f t="shared" si="9"/>
        <v>#DIV/0!</v>
      </c>
      <c r="P32" s="56"/>
      <c r="Q32" s="56"/>
      <c r="T32" s="21"/>
    </row>
    <row r="33" spans="3:20" s="35" customFormat="1">
      <c r="D33" s="36"/>
      <c r="E33" s="36" t="s">
        <v>45</v>
      </c>
      <c r="F33" s="37"/>
      <c r="G33" s="37"/>
      <c r="H33" s="37"/>
      <c r="I33" s="36">
        <f>SUM(I23:I32)</f>
        <v>0</v>
      </c>
      <c r="J33" s="36" t="e">
        <f>SUM(J23:J32)</f>
        <v>#DIV/0!</v>
      </c>
      <c r="K33"/>
      <c r="L33" s="37"/>
      <c r="M33" s="37"/>
      <c r="N33" s="36">
        <f>SUM(N23:N32)</f>
        <v>0</v>
      </c>
      <c r="O33" s="36" t="e">
        <f>SUM(O23:O32)</f>
        <v>#DIV/0!</v>
      </c>
      <c r="P33" s="38"/>
      <c r="Q33" s="38"/>
    </row>
    <row r="34" spans="3:20">
      <c r="T34" s="21"/>
    </row>
    <row r="35" spans="3:20">
      <c r="G35" s="179" t="str">
        <f>G21</f>
        <v>Typical case</v>
      </c>
      <c r="H35" s="179"/>
      <c r="I35" s="179"/>
      <c r="J35" s="179"/>
      <c r="L35" s="179" t="str">
        <f>L21</f>
        <v>Full coverage case</v>
      </c>
      <c r="M35" s="179"/>
      <c r="N35" s="179"/>
      <c r="O35" s="179"/>
      <c r="P35" s="180" t="s">
        <v>50</v>
      </c>
      <c r="Q35" s="181"/>
      <c r="T35" s="21"/>
    </row>
    <row r="36" spans="3:20" ht="48">
      <c r="C36" s="1" t="str">
        <f>'B. CostCategories'!F45</f>
        <v>R31</v>
      </c>
      <c r="D36" s="28" t="s">
        <v>46</v>
      </c>
      <c r="E36" s="28">
        <f>INDEX('B. CostCategories'!E:E,MATCH(C36,'B. CostCategories'!F:F,0))</f>
        <v>0</v>
      </c>
      <c r="F36" s="28" t="str">
        <f>"Unit cost ("&amp;I_CurrencySymbol &amp;")"</f>
        <v>Unit cost ()</v>
      </c>
      <c r="G36" s="28" t="s">
        <v>47</v>
      </c>
      <c r="H36" s="28" t="s">
        <v>48</v>
      </c>
      <c r="I36" s="28" t="str">
        <f>"Total cost ("&amp;I_CurrencySymbol&amp;")"</f>
        <v>Total cost ()</v>
      </c>
      <c r="J36" s="28" t="s">
        <v>44</v>
      </c>
      <c r="L36" s="32" t="str">
        <f t="shared" ref="L36:O36" si="12">G36</f>
        <v>Number of people / units</v>
      </c>
      <c r="M36" s="30" t="str">
        <f t="shared" si="12"/>
        <v>Days / hours</v>
      </c>
      <c r="N36" s="30" t="str">
        <f t="shared" si="12"/>
        <v>Total cost ()</v>
      </c>
      <c r="O36" s="31" t="str">
        <f t="shared" si="12"/>
        <v>Total cost $</v>
      </c>
      <c r="P36" s="34" t="s">
        <v>51</v>
      </c>
      <c r="Q36" s="34" t="s">
        <v>52</v>
      </c>
      <c r="T36" s="21"/>
    </row>
    <row r="37" spans="3:20" outlineLevel="1">
      <c r="D37" s="23">
        <v>1</v>
      </c>
      <c r="E37" s="55"/>
      <c r="F37" s="55"/>
      <c r="G37" s="55"/>
      <c r="H37" s="55"/>
      <c r="I37" s="29">
        <f>IF(H37="",$F37*G37,$F37*G37*H37)</f>
        <v>0</v>
      </c>
      <c r="J37" s="29" t="e">
        <f t="shared" ref="J37:J46" si="13">I37/I_ExchangeRate</f>
        <v>#DIV/0!</v>
      </c>
      <c r="L37" s="55"/>
      <c r="M37" s="55"/>
      <c r="N37" s="29">
        <f t="shared" ref="N37:N46" si="14">IF(M37="",$F37*L37,$F37*L37*M37)</f>
        <v>0</v>
      </c>
      <c r="O37" s="29" t="e">
        <f t="shared" ref="O37:O46" si="15">N37/I_ExchangeRate</f>
        <v>#DIV/0!</v>
      </c>
      <c r="P37" s="56"/>
      <c r="Q37" s="56"/>
      <c r="T37" s="21"/>
    </row>
    <row r="38" spans="3:20" outlineLevel="1">
      <c r="D38" s="23">
        <f>D37+1</f>
        <v>2</v>
      </c>
      <c r="E38" s="55"/>
      <c r="F38" s="55"/>
      <c r="G38" s="55"/>
      <c r="H38" s="55"/>
      <c r="I38" s="29">
        <f t="shared" ref="I38:I46" si="16">IF(H38="",$F38*G38,$F38*G38*H38)</f>
        <v>0</v>
      </c>
      <c r="J38" s="29" t="e">
        <f t="shared" si="13"/>
        <v>#DIV/0!</v>
      </c>
      <c r="L38" s="55"/>
      <c r="M38" s="55"/>
      <c r="N38" s="29">
        <f t="shared" si="14"/>
        <v>0</v>
      </c>
      <c r="O38" s="29" t="e">
        <f t="shared" si="15"/>
        <v>#DIV/0!</v>
      </c>
      <c r="P38" s="56"/>
      <c r="Q38" s="56"/>
      <c r="T38" s="21"/>
    </row>
    <row r="39" spans="3:20" outlineLevel="1">
      <c r="D39" s="23">
        <f t="shared" ref="D39:D46" si="17">D38+1</f>
        <v>3</v>
      </c>
      <c r="E39" s="55"/>
      <c r="F39" s="55"/>
      <c r="G39" s="55"/>
      <c r="H39" s="55"/>
      <c r="I39" s="29">
        <f t="shared" si="16"/>
        <v>0</v>
      </c>
      <c r="J39" s="29" t="e">
        <f t="shared" si="13"/>
        <v>#DIV/0!</v>
      </c>
      <c r="L39" s="55"/>
      <c r="M39" s="55"/>
      <c r="N39" s="29">
        <f t="shared" si="14"/>
        <v>0</v>
      </c>
      <c r="O39" s="29" t="e">
        <f t="shared" si="15"/>
        <v>#DIV/0!</v>
      </c>
      <c r="P39" s="56"/>
      <c r="Q39" s="56"/>
      <c r="T39" s="21"/>
    </row>
    <row r="40" spans="3:20" outlineLevel="1">
      <c r="D40" s="23">
        <f t="shared" si="17"/>
        <v>4</v>
      </c>
      <c r="E40" s="55"/>
      <c r="F40" s="55"/>
      <c r="G40" s="55"/>
      <c r="H40" s="55"/>
      <c r="I40" s="29">
        <f t="shared" si="16"/>
        <v>0</v>
      </c>
      <c r="J40" s="29" t="e">
        <f t="shared" si="13"/>
        <v>#DIV/0!</v>
      </c>
      <c r="L40" s="55"/>
      <c r="M40" s="55"/>
      <c r="N40" s="29">
        <f t="shared" si="14"/>
        <v>0</v>
      </c>
      <c r="O40" s="29" t="e">
        <f t="shared" si="15"/>
        <v>#DIV/0!</v>
      </c>
      <c r="P40" s="56"/>
      <c r="Q40" s="56"/>
      <c r="T40" s="21"/>
    </row>
    <row r="41" spans="3:20" outlineLevel="1">
      <c r="D41" s="23">
        <f t="shared" si="17"/>
        <v>5</v>
      </c>
      <c r="E41" s="55"/>
      <c r="F41" s="55"/>
      <c r="G41" s="55"/>
      <c r="H41" s="55"/>
      <c r="I41" s="29">
        <f t="shared" si="16"/>
        <v>0</v>
      </c>
      <c r="J41" s="29" t="e">
        <f t="shared" si="13"/>
        <v>#DIV/0!</v>
      </c>
      <c r="L41" s="55"/>
      <c r="M41" s="55"/>
      <c r="N41" s="29">
        <f t="shared" si="14"/>
        <v>0</v>
      </c>
      <c r="O41" s="29" t="e">
        <f t="shared" si="15"/>
        <v>#DIV/0!</v>
      </c>
      <c r="P41" s="56"/>
      <c r="Q41" s="56"/>
      <c r="T41" s="21"/>
    </row>
    <row r="42" spans="3:20" outlineLevel="1">
      <c r="D42" s="23">
        <f t="shared" si="17"/>
        <v>6</v>
      </c>
      <c r="E42" s="55"/>
      <c r="F42" s="55"/>
      <c r="G42" s="55"/>
      <c r="H42" s="55"/>
      <c r="I42" s="29">
        <f t="shared" si="16"/>
        <v>0</v>
      </c>
      <c r="J42" s="29" t="e">
        <f t="shared" si="13"/>
        <v>#DIV/0!</v>
      </c>
      <c r="L42" s="55"/>
      <c r="M42" s="55"/>
      <c r="N42" s="29">
        <f t="shared" si="14"/>
        <v>0</v>
      </c>
      <c r="O42" s="29" t="e">
        <f t="shared" si="15"/>
        <v>#DIV/0!</v>
      </c>
      <c r="P42" s="56"/>
      <c r="Q42" s="56"/>
      <c r="T42" s="21"/>
    </row>
    <row r="43" spans="3:20" outlineLevel="1">
      <c r="D43" s="23">
        <f t="shared" si="17"/>
        <v>7</v>
      </c>
      <c r="E43" s="55"/>
      <c r="F43" s="55"/>
      <c r="G43" s="55"/>
      <c r="H43" s="55"/>
      <c r="I43" s="29">
        <f t="shared" si="16"/>
        <v>0</v>
      </c>
      <c r="J43" s="29" t="e">
        <f t="shared" si="13"/>
        <v>#DIV/0!</v>
      </c>
      <c r="L43" s="55"/>
      <c r="M43" s="55"/>
      <c r="N43" s="29">
        <f t="shared" si="14"/>
        <v>0</v>
      </c>
      <c r="O43" s="29" t="e">
        <f t="shared" si="15"/>
        <v>#DIV/0!</v>
      </c>
      <c r="P43" s="56"/>
      <c r="Q43" s="56"/>
      <c r="T43" s="21"/>
    </row>
    <row r="44" spans="3:20" outlineLevel="1">
      <c r="D44" s="23">
        <f t="shared" si="17"/>
        <v>8</v>
      </c>
      <c r="E44" s="55"/>
      <c r="F44" s="55"/>
      <c r="G44" s="55"/>
      <c r="H44" s="55"/>
      <c r="I44" s="29">
        <f t="shared" si="16"/>
        <v>0</v>
      </c>
      <c r="J44" s="29" t="e">
        <f t="shared" si="13"/>
        <v>#DIV/0!</v>
      </c>
      <c r="L44" s="55"/>
      <c r="M44" s="55"/>
      <c r="N44" s="29">
        <f t="shared" si="14"/>
        <v>0</v>
      </c>
      <c r="O44" s="29" t="e">
        <f t="shared" si="15"/>
        <v>#DIV/0!</v>
      </c>
      <c r="P44" s="56"/>
      <c r="Q44" s="56"/>
      <c r="T44" s="21"/>
    </row>
    <row r="45" spans="3:20" outlineLevel="1">
      <c r="D45" s="23">
        <f t="shared" si="17"/>
        <v>9</v>
      </c>
      <c r="E45" s="55"/>
      <c r="F45" s="55"/>
      <c r="G45" s="55"/>
      <c r="H45" s="55"/>
      <c r="I45" s="29">
        <f t="shared" si="16"/>
        <v>0</v>
      </c>
      <c r="J45" s="29" t="e">
        <f t="shared" si="13"/>
        <v>#DIV/0!</v>
      </c>
      <c r="L45" s="55"/>
      <c r="M45" s="55"/>
      <c r="N45" s="29">
        <f t="shared" si="14"/>
        <v>0</v>
      </c>
      <c r="O45" s="29" t="e">
        <f t="shared" si="15"/>
        <v>#DIV/0!</v>
      </c>
      <c r="P45" s="56"/>
      <c r="Q45" s="56"/>
      <c r="T45" s="21"/>
    </row>
    <row r="46" spans="3:20" outlineLevel="1">
      <c r="D46" s="23">
        <f t="shared" si="17"/>
        <v>10</v>
      </c>
      <c r="E46" s="55"/>
      <c r="F46" s="55"/>
      <c r="G46" s="55"/>
      <c r="H46" s="55"/>
      <c r="I46" s="29">
        <f t="shared" si="16"/>
        <v>0</v>
      </c>
      <c r="J46" s="29" t="e">
        <f t="shared" si="13"/>
        <v>#DIV/0!</v>
      </c>
      <c r="L46" s="55"/>
      <c r="M46" s="55"/>
      <c r="N46" s="29">
        <f t="shared" si="14"/>
        <v>0</v>
      </c>
      <c r="O46" s="29" t="e">
        <f t="shared" si="15"/>
        <v>#DIV/0!</v>
      </c>
      <c r="P46" s="56"/>
      <c r="Q46" s="56"/>
      <c r="T46" s="21"/>
    </row>
    <row r="47" spans="3:20" s="35" customFormat="1">
      <c r="D47" s="36"/>
      <c r="E47" s="36" t="s">
        <v>45</v>
      </c>
      <c r="F47" s="37"/>
      <c r="G47" s="37"/>
      <c r="H47" s="37"/>
      <c r="I47" s="36">
        <f>SUM(I37:I46)</f>
        <v>0</v>
      </c>
      <c r="J47" s="36" t="e">
        <f>SUM(J37:J46)</f>
        <v>#DIV/0!</v>
      </c>
      <c r="K47"/>
      <c r="L47" s="37"/>
      <c r="M47" s="37"/>
      <c r="N47" s="36">
        <f>SUM(N37:N46)</f>
        <v>0</v>
      </c>
      <c r="O47" s="36" t="e">
        <f>SUM(O37:O46)</f>
        <v>#DIV/0!</v>
      </c>
      <c r="P47" s="38"/>
      <c r="Q47" s="38"/>
    </row>
    <row r="48" spans="3:20">
      <c r="T48" s="21"/>
    </row>
    <row r="49" spans="3:20" ht="14.5" customHeight="1">
      <c r="G49" s="179" t="str">
        <f>G35</f>
        <v>Typical case</v>
      </c>
      <c r="H49" s="179"/>
      <c r="I49" s="179"/>
      <c r="J49" s="179"/>
      <c r="L49" s="179" t="str">
        <f>L35</f>
        <v>Full coverage case</v>
      </c>
      <c r="M49" s="179"/>
      <c r="N49" s="179"/>
      <c r="O49" s="179"/>
      <c r="P49" s="180" t="s">
        <v>50</v>
      </c>
      <c r="Q49" s="181"/>
      <c r="T49" s="21"/>
    </row>
    <row r="50" spans="3:20" ht="48">
      <c r="C50" s="1" t="str">
        <f>'B. CostCategories'!F46</f>
        <v>R32</v>
      </c>
      <c r="D50" s="28" t="s">
        <v>46</v>
      </c>
      <c r="E50" s="28">
        <f>INDEX('B. CostCategories'!E:E,MATCH(C50,'B. CostCategories'!F:F,0))</f>
        <v>0</v>
      </c>
      <c r="F50" s="28" t="str">
        <f>"Unit cost ("&amp;I_CurrencySymbol &amp;")"</f>
        <v>Unit cost ()</v>
      </c>
      <c r="G50" s="28" t="s">
        <v>47</v>
      </c>
      <c r="H50" s="28" t="s">
        <v>48</v>
      </c>
      <c r="I50" s="28" t="str">
        <f>"Total cost ("&amp;I_CurrencySymbol&amp;")"</f>
        <v>Total cost ()</v>
      </c>
      <c r="J50" s="28" t="s">
        <v>44</v>
      </c>
      <c r="L50" s="32" t="str">
        <f t="shared" ref="L50:O50" si="18">G50</f>
        <v>Number of people / units</v>
      </c>
      <c r="M50" s="30" t="str">
        <f t="shared" si="18"/>
        <v>Days / hours</v>
      </c>
      <c r="N50" s="30" t="str">
        <f t="shared" si="18"/>
        <v>Total cost ()</v>
      </c>
      <c r="O50" s="31" t="str">
        <f t="shared" si="18"/>
        <v>Total cost $</v>
      </c>
      <c r="P50" s="34" t="s">
        <v>51</v>
      </c>
      <c r="Q50" s="34" t="s">
        <v>52</v>
      </c>
      <c r="T50" s="21"/>
    </row>
    <row r="51" spans="3:20" outlineLevel="2">
      <c r="D51" s="23">
        <v>1</v>
      </c>
      <c r="E51" s="55"/>
      <c r="F51" s="55"/>
      <c r="G51" s="55"/>
      <c r="H51" s="55"/>
      <c r="I51" s="29">
        <f>IF(H51="",$F51*G51,$F51*G51*H51)</f>
        <v>0</v>
      </c>
      <c r="J51" s="29" t="e">
        <f t="shared" ref="J51:J60" si="19">I51/I_ExchangeRate</f>
        <v>#DIV/0!</v>
      </c>
      <c r="L51" s="55"/>
      <c r="M51" s="55"/>
      <c r="N51" s="29">
        <f t="shared" ref="N51:N60" si="20">IF(M51="",$F51*L51,$F51*L51*M51)</f>
        <v>0</v>
      </c>
      <c r="O51" s="29" t="e">
        <f t="shared" ref="O51:O60" si="21">N51/I_ExchangeRate</f>
        <v>#DIV/0!</v>
      </c>
      <c r="P51" s="56"/>
      <c r="Q51" s="56"/>
      <c r="T51" s="21"/>
    </row>
    <row r="52" spans="3:20" outlineLevel="2">
      <c r="D52" s="23">
        <f>D51+1</f>
        <v>2</v>
      </c>
      <c r="E52" s="55"/>
      <c r="F52" s="55"/>
      <c r="G52" s="55"/>
      <c r="H52" s="55"/>
      <c r="I52" s="29">
        <f t="shared" ref="I52:I60" si="22">IF(H52="",$F52*G52,$F52*G52*H52)</f>
        <v>0</v>
      </c>
      <c r="J52" s="29" t="e">
        <f t="shared" si="19"/>
        <v>#DIV/0!</v>
      </c>
      <c r="L52" s="55"/>
      <c r="M52" s="55"/>
      <c r="N52" s="29">
        <f t="shared" si="20"/>
        <v>0</v>
      </c>
      <c r="O52" s="29" t="e">
        <f t="shared" si="21"/>
        <v>#DIV/0!</v>
      </c>
      <c r="P52" s="56"/>
      <c r="Q52" s="56"/>
      <c r="T52" s="21"/>
    </row>
    <row r="53" spans="3:20" outlineLevel="2">
      <c r="D53" s="23">
        <f t="shared" ref="D53:D60" si="23">D52+1</f>
        <v>3</v>
      </c>
      <c r="E53" s="55"/>
      <c r="F53" s="55"/>
      <c r="G53" s="55"/>
      <c r="H53" s="55"/>
      <c r="I53" s="29">
        <f t="shared" si="22"/>
        <v>0</v>
      </c>
      <c r="J53" s="29" t="e">
        <f t="shared" si="19"/>
        <v>#DIV/0!</v>
      </c>
      <c r="L53" s="55"/>
      <c r="M53" s="55"/>
      <c r="N53" s="29">
        <f t="shared" si="20"/>
        <v>0</v>
      </c>
      <c r="O53" s="29" t="e">
        <f t="shared" si="21"/>
        <v>#DIV/0!</v>
      </c>
      <c r="P53" s="56"/>
      <c r="Q53" s="56"/>
      <c r="T53" s="21"/>
    </row>
    <row r="54" spans="3:20" outlineLevel="2">
      <c r="D54" s="23">
        <f t="shared" si="23"/>
        <v>4</v>
      </c>
      <c r="E54" s="55"/>
      <c r="F54" s="55"/>
      <c r="G54" s="55"/>
      <c r="H54" s="55"/>
      <c r="I54" s="29">
        <f t="shared" si="22"/>
        <v>0</v>
      </c>
      <c r="J54" s="29" t="e">
        <f t="shared" si="19"/>
        <v>#DIV/0!</v>
      </c>
      <c r="L54" s="55"/>
      <c r="M54" s="55"/>
      <c r="N54" s="29">
        <f t="shared" si="20"/>
        <v>0</v>
      </c>
      <c r="O54" s="29" t="e">
        <f t="shared" si="21"/>
        <v>#DIV/0!</v>
      </c>
      <c r="P54" s="56"/>
      <c r="Q54" s="56"/>
      <c r="T54" s="21"/>
    </row>
    <row r="55" spans="3:20" outlineLevel="2">
      <c r="D55" s="23">
        <f t="shared" si="23"/>
        <v>5</v>
      </c>
      <c r="E55" s="55"/>
      <c r="F55" s="55"/>
      <c r="G55" s="55"/>
      <c r="H55" s="55"/>
      <c r="I55" s="29">
        <f t="shared" si="22"/>
        <v>0</v>
      </c>
      <c r="J55" s="29" t="e">
        <f t="shared" si="19"/>
        <v>#DIV/0!</v>
      </c>
      <c r="L55" s="55"/>
      <c r="M55" s="55"/>
      <c r="N55" s="29">
        <f t="shared" si="20"/>
        <v>0</v>
      </c>
      <c r="O55" s="29" t="e">
        <f t="shared" si="21"/>
        <v>#DIV/0!</v>
      </c>
      <c r="P55" s="56"/>
      <c r="Q55" s="56"/>
      <c r="T55" s="21"/>
    </row>
    <row r="56" spans="3:20" outlineLevel="2">
      <c r="D56" s="23">
        <f t="shared" si="23"/>
        <v>6</v>
      </c>
      <c r="E56" s="55"/>
      <c r="F56" s="55"/>
      <c r="G56" s="55"/>
      <c r="H56" s="55"/>
      <c r="I56" s="29">
        <f t="shared" si="22"/>
        <v>0</v>
      </c>
      <c r="J56" s="29" t="e">
        <f t="shared" si="19"/>
        <v>#DIV/0!</v>
      </c>
      <c r="L56" s="55"/>
      <c r="M56" s="55"/>
      <c r="N56" s="29">
        <f t="shared" si="20"/>
        <v>0</v>
      </c>
      <c r="O56" s="29" t="e">
        <f t="shared" si="21"/>
        <v>#DIV/0!</v>
      </c>
      <c r="P56" s="56"/>
      <c r="Q56" s="56"/>
      <c r="T56" s="21"/>
    </row>
    <row r="57" spans="3:20" outlineLevel="2">
      <c r="D57" s="23">
        <f t="shared" si="23"/>
        <v>7</v>
      </c>
      <c r="E57" s="55"/>
      <c r="F57" s="55"/>
      <c r="G57" s="55"/>
      <c r="H57" s="55"/>
      <c r="I57" s="29">
        <f t="shared" si="22"/>
        <v>0</v>
      </c>
      <c r="J57" s="29" t="e">
        <f t="shared" si="19"/>
        <v>#DIV/0!</v>
      </c>
      <c r="L57" s="55"/>
      <c r="M57" s="55"/>
      <c r="N57" s="29">
        <f t="shared" si="20"/>
        <v>0</v>
      </c>
      <c r="O57" s="29" t="e">
        <f t="shared" si="21"/>
        <v>#DIV/0!</v>
      </c>
      <c r="P57" s="56"/>
      <c r="Q57" s="56"/>
      <c r="T57" s="21"/>
    </row>
    <row r="58" spans="3:20" outlineLevel="2">
      <c r="D58" s="23">
        <f t="shared" si="23"/>
        <v>8</v>
      </c>
      <c r="E58" s="55"/>
      <c r="F58" s="55"/>
      <c r="G58" s="55"/>
      <c r="H58" s="55"/>
      <c r="I58" s="29">
        <f t="shared" si="22"/>
        <v>0</v>
      </c>
      <c r="J58" s="29" t="e">
        <f t="shared" si="19"/>
        <v>#DIV/0!</v>
      </c>
      <c r="L58" s="55"/>
      <c r="M58" s="55"/>
      <c r="N58" s="29">
        <f t="shared" si="20"/>
        <v>0</v>
      </c>
      <c r="O58" s="29" t="e">
        <f t="shared" si="21"/>
        <v>#DIV/0!</v>
      </c>
      <c r="P58" s="56"/>
      <c r="Q58" s="56"/>
      <c r="T58" s="21"/>
    </row>
    <row r="59" spans="3:20" outlineLevel="2">
      <c r="D59" s="23">
        <f t="shared" si="23"/>
        <v>9</v>
      </c>
      <c r="E59" s="55"/>
      <c r="F59" s="55"/>
      <c r="G59" s="55"/>
      <c r="H59" s="55"/>
      <c r="I59" s="29">
        <f t="shared" si="22"/>
        <v>0</v>
      </c>
      <c r="J59" s="29" t="e">
        <f t="shared" si="19"/>
        <v>#DIV/0!</v>
      </c>
      <c r="L59" s="55"/>
      <c r="M59" s="55"/>
      <c r="N59" s="29">
        <f t="shared" si="20"/>
        <v>0</v>
      </c>
      <c r="O59" s="29" t="e">
        <f t="shared" si="21"/>
        <v>#DIV/0!</v>
      </c>
      <c r="P59" s="56"/>
      <c r="Q59" s="56"/>
      <c r="T59" s="21"/>
    </row>
    <row r="60" spans="3:20" outlineLevel="2">
      <c r="D60" s="23">
        <f t="shared" si="23"/>
        <v>10</v>
      </c>
      <c r="E60" s="55"/>
      <c r="F60" s="55"/>
      <c r="G60" s="55"/>
      <c r="H60" s="55"/>
      <c r="I60" s="29">
        <f t="shared" si="22"/>
        <v>0</v>
      </c>
      <c r="J60" s="29" t="e">
        <f t="shared" si="19"/>
        <v>#DIV/0!</v>
      </c>
      <c r="L60" s="55"/>
      <c r="M60" s="55"/>
      <c r="N60" s="29">
        <f t="shared" si="20"/>
        <v>0</v>
      </c>
      <c r="O60" s="29" t="e">
        <f t="shared" si="21"/>
        <v>#DIV/0!</v>
      </c>
      <c r="P60" s="56"/>
      <c r="Q60" s="56"/>
      <c r="T60" s="21"/>
    </row>
    <row r="61" spans="3:20" s="35" customFormat="1">
      <c r="D61" s="36"/>
      <c r="E61" s="36" t="s">
        <v>45</v>
      </c>
      <c r="F61" s="37"/>
      <c r="G61" s="37"/>
      <c r="H61" s="37"/>
      <c r="I61" s="36">
        <f>SUM(I51:I60)</f>
        <v>0</v>
      </c>
      <c r="J61" s="36" t="e">
        <f>SUM(J51:J60)</f>
        <v>#DIV/0!</v>
      </c>
      <c r="K61"/>
      <c r="L61" s="37"/>
      <c r="M61" s="37"/>
      <c r="N61" s="36">
        <f>SUM(N51:N60)</f>
        <v>0</v>
      </c>
      <c r="O61" s="36" t="e">
        <f>SUM(O51:O60)</f>
        <v>#DIV/0!</v>
      </c>
      <c r="P61" s="38"/>
      <c r="Q61" s="38"/>
    </row>
    <row r="62" spans="3:20">
      <c r="E62" s="21"/>
      <c r="F62" s="26"/>
      <c r="G62" s="26"/>
      <c r="H62" s="27"/>
      <c r="I62" s="27"/>
      <c r="J62" s="27"/>
    </row>
    <row r="63" spans="3:20" ht="14.5" customHeight="1">
      <c r="G63" s="179" t="str">
        <f>G49</f>
        <v>Typical case</v>
      </c>
      <c r="H63" s="179"/>
      <c r="I63" s="179"/>
      <c r="J63" s="179"/>
      <c r="L63" s="179" t="str">
        <f>L49</f>
        <v>Full coverage case</v>
      </c>
      <c r="M63" s="179"/>
      <c r="N63" s="179"/>
      <c r="O63" s="179"/>
      <c r="P63" s="180" t="s">
        <v>50</v>
      </c>
      <c r="Q63" s="181"/>
      <c r="T63" s="21"/>
    </row>
    <row r="64" spans="3:20" ht="48">
      <c r="C64" s="1" t="str">
        <f>'B. CostCategories'!F47</f>
        <v>R33</v>
      </c>
      <c r="D64" s="28" t="s">
        <v>46</v>
      </c>
      <c r="E64" s="28">
        <f>INDEX('B. CostCategories'!E:E,MATCH(C64,'B. CostCategories'!F:F,0))</f>
        <v>0</v>
      </c>
      <c r="F64" s="28" t="str">
        <f>"Unit cost ("&amp;I_CurrencySymbol &amp;")"</f>
        <v>Unit cost ()</v>
      </c>
      <c r="G64" s="28" t="s">
        <v>47</v>
      </c>
      <c r="H64" s="28" t="s">
        <v>48</v>
      </c>
      <c r="I64" s="28" t="str">
        <f>"Total cost ("&amp;I_CurrencySymbol&amp;")"</f>
        <v>Total cost ()</v>
      </c>
      <c r="J64" s="28" t="s">
        <v>44</v>
      </c>
      <c r="L64" s="32" t="str">
        <f t="shared" ref="L64:O64" si="24">G64</f>
        <v>Number of people / units</v>
      </c>
      <c r="M64" s="30" t="str">
        <f t="shared" si="24"/>
        <v>Days / hours</v>
      </c>
      <c r="N64" s="30" t="str">
        <f t="shared" si="24"/>
        <v>Total cost ()</v>
      </c>
      <c r="O64" s="31" t="str">
        <f t="shared" si="24"/>
        <v>Total cost $</v>
      </c>
      <c r="P64" s="34" t="s">
        <v>51</v>
      </c>
      <c r="Q64" s="34" t="s">
        <v>52</v>
      </c>
      <c r="T64" s="21"/>
    </row>
    <row r="65" spans="4:20" outlineLevel="2">
      <c r="D65" s="23">
        <v>1</v>
      </c>
      <c r="E65" s="55"/>
      <c r="F65" s="55"/>
      <c r="G65" s="55"/>
      <c r="H65" s="55"/>
      <c r="I65" s="29">
        <f>IF(H65="",$F65*G65,$F65*G65*H65)</f>
        <v>0</v>
      </c>
      <c r="J65" s="29" t="e">
        <f t="shared" ref="J65:J74" si="25">I65/I_ExchangeRate</f>
        <v>#DIV/0!</v>
      </c>
      <c r="L65" s="55"/>
      <c r="M65" s="55"/>
      <c r="N65" s="29">
        <f t="shared" ref="N65:N74" si="26">IF(M65="",$F65*L65,$F65*L65*M65)</f>
        <v>0</v>
      </c>
      <c r="O65" s="29" t="e">
        <f t="shared" ref="O65:O74" si="27">N65/I_ExchangeRate</f>
        <v>#DIV/0!</v>
      </c>
      <c r="P65" s="56"/>
      <c r="Q65" s="56"/>
      <c r="T65" s="21"/>
    </row>
    <row r="66" spans="4:20" outlineLevel="2">
      <c r="D66" s="23">
        <f>D65+1</f>
        <v>2</v>
      </c>
      <c r="E66" s="55"/>
      <c r="F66" s="55"/>
      <c r="G66" s="55"/>
      <c r="H66" s="55"/>
      <c r="I66" s="29">
        <f t="shared" ref="I66:I74" si="28">IF(H66="",$F66*G66,$F66*G66*H66)</f>
        <v>0</v>
      </c>
      <c r="J66" s="29" t="e">
        <f t="shared" si="25"/>
        <v>#DIV/0!</v>
      </c>
      <c r="L66" s="55"/>
      <c r="M66" s="55"/>
      <c r="N66" s="29">
        <f t="shared" si="26"/>
        <v>0</v>
      </c>
      <c r="O66" s="29" t="e">
        <f t="shared" si="27"/>
        <v>#DIV/0!</v>
      </c>
      <c r="P66" s="56"/>
      <c r="Q66" s="56"/>
      <c r="T66" s="21"/>
    </row>
    <row r="67" spans="4:20" outlineLevel="2">
      <c r="D67" s="23">
        <f t="shared" ref="D67:D74" si="29">D66+1</f>
        <v>3</v>
      </c>
      <c r="E67" s="55"/>
      <c r="F67" s="55"/>
      <c r="G67" s="55"/>
      <c r="H67" s="55"/>
      <c r="I67" s="29">
        <f t="shared" si="28"/>
        <v>0</v>
      </c>
      <c r="J67" s="29" t="e">
        <f t="shared" si="25"/>
        <v>#DIV/0!</v>
      </c>
      <c r="L67" s="55"/>
      <c r="M67" s="55"/>
      <c r="N67" s="29">
        <f t="shared" si="26"/>
        <v>0</v>
      </c>
      <c r="O67" s="29" t="e">
        <f t="shared" si="27"/>
        <v>#DIV/0!</v>
      </c>
      <c r="P67" s="56"/>
      <c r="Q67" s="56"/>
      <c r="T67" s="21"/>
    </row>
    <row r="68" spans="4:20" outlineLevel="2">
      <c r="D68" s="23">
        <f t="shared" si="29"/>
        <v>4</v>
      </c>
      <c r="E68" s="55"/>
      <c r="F68" s="55"/>
      <c r="G68" s="55"/>
      <c r="H68" s="55"/>
      <c r="I68" s="29">
        <f t="shared" si="28"/>
        <v>0</v>
      </c>
      <c r="J68" s="29" t="e">
        <f t="shared" si="25"/>
        <v>#DIV/0!</v>
      </c>
      <c r="L68" s="55"/>
      <c r="M68" s="55"/>
      <c r="N68" s="29">
        <f t="shared" si="26"/>
        <v>0</v>
      </c>
      <c r="O68" s="29" t="e">
        <f t="shared" si="27"/>
        <v>#DIV/0!</v>
      </c>
      <c r="P68" s="56"/>
      <c r="Q68" s="56"/>
      <c r="T68" s="21"/>
    </row>
    <row r="69" spans="4:20" outlineLevel="2">
      <c r="D69" s="23">
        <f t="shared" si="29"/>
        <v>5</v>
      </c>
      <c r="E69" s="55"/>
      <c r="F69" s="55"/>
      <c r="G69" s="55"/>
      <c r="H69" s="55"/>
      <c r="I69" s="29">
        <f t="shared" si="28"/>
        <v>0</v>
      </c>
      <c r="J69" s="29" t="e">
        <f t="shared" si="25"/>
        <v>#DIV/0!</v>
      </c>
      <c r="L69" s="55"/>
      <c r="M69" s="55"/>
      <c r="N69" s="29">
        <f t="shared" si="26"/>
        <v>0</v>
      </c>
      <c r="O69" s="29" t="e">
        <f t="shared" si="27"/>
        <v>#DIV/0!</v>
      </c>
      <c r="P69" s="56"/>
      <c r="Q69" s="56"/>
      <c r="T69" s="21"/>
    </row>
    <row r="70" spans="4:20" outlineLevel="2">
      <c r="D70" s="23">
        <f t="shared" si="29"/>
        <v>6</v>
      </c>
      <c r="E70" s="55"/>
      <c r="F70" s="55"/>
      <c r="G70" s="55"/>
      <c r="H70" s="55"/>
      <c r="I70" s="29">
        <f t="shared" si="28"/>
        <v>0</v>
      </c>
      <c r="J70" s="29" t="e">
        <f t="shared" si="25"/>
        <v>#DIV/0!</v>
      </c>
      <c r="L70" s="55"/>
      <c r="M70" s="55"/>
      <c r="N70" s="29">
        <f t="shared" si="26"/>
        <v>0</v>
      </c>
      <c r="O70" s="29" t="e">
        <f t="shared" si="27"/>
        <v>#DIV/0!</v>
      </c>
      <c r="P70" s="56"/>
      <c r="Q70" s="56"/>
      <c r="T70" s="21"/>
    </row>
    <row r="71" spans="4:20" outlineLevel="2">
      <c r="D71" s="23">
        <f t="shared" si="29"/>
        <v>7</v>
      </c>
      <c r="E71" s="55"/>
      <c r="F71" s="55"/>
      <c r="G71" s="55"/>
      <c r="H71" s="55"/>
      <c r="I71" s="29">
        <f t="shared" si="28"/>
        <v>0</v>
      </c>
      <c r="J71" s="29" t="e">
        <f t="shared" si="25"/>
        <v>#DIV/0!</v>
      </c>
      <c r="L71" s="55"/>
      <c r="M71" s="55"/>
      <c r="N71" s="29">
        <f t="shared" si="26"/>
        <v>0</v>
      </c>
      <c r="O71" s="29" t="e">
        <f t="shared" si="27"/>
        <v>#DIV/0!</v>
      </c>
      <c r="P71" s="56"/>
      <c r="Q71" s="56"/>
      <c r="T71" s="21"/>
    </row>
    <row r="72" spans="4:20" outlineLevel="2">
      <c r="D72" s="23">
        <f t="shared" si="29"/>
        <v>8</v>
      </c>
      <c r="E72" s="55"/>
      <c r="F72" s="55"/>
      <c r="G72" s="55"/>
      <c r="H72" s="55"/>
      <c r="I72" s="29">
        <f t="shared" si="28"/>
        <v>0</v>
      </c>
      <c r="J72" s="29" t="e">
        <f t="shared" si="25"/>
        <v>#DIV/0!</v>
      </c>
      <c r="L72" s="55"/>
      <c r="M72" s="55"/>
      <c r="N72" s="29">
        <f t="shared" si="26"/>
        <v>0</v>
      </c>
      <c r="O72" s="29" t="e">
        <f t="shared" si="27"/>
        <v>#DIV/0!</v>
      </c>
      <c r="P72" s="56"/>
      <c r="Q72" s="56"/>
      <c r="T72" s="21"/>
    </row>
    <row r="73" spans="4:20" outlineLevel="2">
      <c r="D73" s="23">
        <f t="shared" si="29"/>
        <v>9</v>
      </c>
      <c r="E73" s="55"/>
      <c r="F73" s="55"/>
      <c r="G73" s="55"/>
      <c r="H73" s="55"/>
      <c r="I73" s="29">
        <f t="shared" si="28"/>
        <v>0</v>
      </c>
      <c r="J73" s="29" t="e">
        <f t="shared" si="25"/>
        <v>#DIV/0!</v>
      </c>
      <c r="L73" s="55"/>
      <c r="M73" s="55"/>
      <c r="N73" s="29">
        <f t="shared" si="26"/>
        <v>0</v>
      </c>
      <c r="O73" s="29" t="e">
        <f t="shared" si="27"/>
        <v>#DIV/0!</v>
      </c>
      <c r="P73" s="56"/>
      <c r="Q73" s="56"/>
      <c r="T73" s="21"/>
    </row>
    <row r="74" spans="4:20" outlineLevel="2">
      <c r="D74" s="23">
        <f t="shared" si="29"/>
        <v>10</v>
      </c>
      <c r="E74" s="55"/>
      <c r="F74" s="55"/>
      <c r="G74" s="55"/>
      <c r="H74" s="55"/>
      <c r="I74" s="29">
        <f t="shared" si="28"/>
        <v>0</v>
      </c>
      <c r="J74" s="29" t="e">
        <f t="shared" si="25"/>
        <v>#DIV/0!</v>
      </c>
      <c r="L74" s="55"/>
      <c r="M74" s="55"/>
      <c r="N74" s="29">
        <f t="shared" si="26"/>
        <v>0</v>
      </c>
      <c r="O74" s="29" t="e">
        <f t="shared" si="27"/>
        <v>#DIV/0!</v>
      </c>
      <c r="P74" s="56"/>
      <c r="Q74" s="56"/>
      <c r="T74" s="21"/>
    </row>
    <row r="75" spans="4:20" s="35" customFormat="1">
      <c r="D75" s="36"/>
      <c r="E75" s="36" t="s">
        <v>45</v>
      </c>
      <c r="F75" s="37"/>
      <c r="G75" s="37"/>
      <c r="H75" s="37"/>
      <c r="I75" s="36">
        <f>SUM(I65:I74)</f>
        <v>0</v>
      </c>
      <c r="J75" s="36" t="e">
        <f>SUM(J65:J74)</f>
        <v>#DIV/0!</v>
      </c>
      <c r="K75"/>
      <c r="L75" s="37"/>
      <c r="M75" s="37"/>
      <c r="N75" s="36">
        <f>SUM(N65:N74)</f>
        <v>0</v>
      </c>
      <c r="O75" s="36" t="e">
        <f>SUM(O65:O74)</f>
        <v>#DIV/0!</v>
      </c>
      <c r="P75" s="38"/>
      <c r="Q75" s="38"/>
    </row>
    <row r="76" spans="4:20" s="62" customFormat="1" ht="14"/>
    <row r="77" spans="4:20" s="62" customFormat="1" ht="14"/>
    <row r="78" spans="4:20">
      <c r="D78" s="20" t="s">
        <v>128</v>
      </c>
      <c r="E78" s="21"/>
      <c r="F78" s="26"/>
      <c r="G78" s="26"/>
      <c r="H78" s="27"/>
      <c r="I78" s="27"/>
      <c r="J78" s="27"/>
    </row>
    <row r="79" spans="4:20">
      <c r="E79" s="21"/>
      <c r="F79" s="26"/>
      <c r="G79" s="26"/>
      <c r="H79" s="27"/>
      <c r="I79" s="27"/>
      <c r="J79" s="27"/>
    </row>
    <row r="80" spans="4:20">
      <c r="D80" t="s">
        <v>330</v>
      </c>
      <c r="E80" s="21"/>
      <c r="F80" s="26"/>
      <c r="G80" s="26"/>
      <c r="H80" s="27"/>
      <c r="I80" s="27"/>
      <c r="J80" s="27"/>
    </row>
    <row r="81" spans="4:17">
      <c r="E81" s="21"/>
      <c r="F81" s="26"/>
      <c r="G81" s="26"/>
      <c r="H81" s="27"/>
      <c r="I81" s="27"/>
      <c r="J81" s="27"/>
    </row>
    <row r="82" spans="4:17">
      <c r="D82" s="57"/>
      <c r="E82" s="57"/>
      <c r="F82" s="57"/>
      <c r="G82" s="57"/>
      <c r="H82" s="57"/>
      <c r="I82" s="57"/>
      <c r="J82" s="57"/>
      <c r="K82" s="177"/>
      <c r="L82" s="178"/>
      <c r="M82" s="57"/>
      <c r="N82" s="57"/>
      <c r="O82" s="57"/>
      <c r="P82" s="57"/>
      <c r="Q82" s="57"/>
    </row>
    <row r="83" spans="4:17">
      <c r="D83" s="57"/>
      <c r="E83" s="57"/>
      <c r="F83" s="57"/>
      <c r="G83" s="57"/>
      <c r="H83" s="57"/>
      <c r="I83" s="57"/>
      <c r="J83" s="57"/>
      <c r="K83" s="177"/>
      <c r="L83" s="178"/>
      <c r="M83" s="57"/>
      <c r="N83" s="57"/>
      <c r="O83" s="57"/>
      <c r="P83" s="57"/>
      <c r="Q83" s="57"/>
    </row>
    <row r="84" spans="4:17">
      <c r="D84" s="57"/>
      <c r="E84" s="57"/>
      <c r="F84" s="57"/>
      <c r="G84" s="57"/>
      <c r="H84" s="57"/>
      <c r="I84" s="57"/>
      <c r="J84" s="57"/>
      <c r="K84" s="177"/>
      <c r="L84" s="178"/>
      <c r="M84" s="57"/>
      <c r="N84" s="57"/>
      <c r="O84" s="57"/>
      <c r="P84" s="57"/>
      <c r="Q84" s="57"/>
    </row>
    <row r="85" spans="4:17">
      <c r="D85" s="57"/>
      <c r="E85" s="57"/>
      <c r="F85" s="57"/>
      <c r="G85" s="57"/>
      <c r="H85" s="57"/>
      <c r="I85" s="57"/>
      <c r="J85" s="57"/>
      <c r="K85" s="177"/>
      <c r="L85" s="178"/>
      <c r="M85" s="57"/>
      <c r="N85" s="57"/>
      <c r="O85" s="57"/>
      <c r="P85" s="57"/>
      <c r="Q85" s="57"/>
    </row>
    <row r="86" spans="4:17">
      <c r="D86" s="57"/>
      <c r="E86" s="57"/>
      <c r="F86" s="57"/>
      <c r="G86" s="57"/>
      <c r="H86" s="57"/>
      <c r="I86" s="57"/>
      <c r="J86" s="57"/>
      <c r="K86" s="177"/>
      <c r="L86" s="178"/>
      <c r="M86" s="57"/>
      <c r="N86" s="57"/>
      <c r="O86" s="57"/>
      <c r="P86" s="57"/>
      <c r="Q86" s="57"/>
    </row>
    <row r="87" spans="4:17">
      <c r="D87" s="57"/>
      <c r="E87" s="57"/>
      <c r="F87" s="57"/>
      <c r="G87" s="57"/>
      <c r="H87" s="57"/>
      <c r="I87" s="57"/>
      <c r="J87" s="57"/>
      <c r="K87" s="177"/>
      <c r="L87" s="178"/>
      <c r="M87" s="57"/>
      <c r="N87" s="57"/>
      <c r="O87" s="57"/>
      <c r="P87" s="57"/>
      <c r="Q87" s="57"/>
    </row>
    <row r="88" spans="4:17">
      <c r="D88" s="57"/>
      <c r="E88" s="57"/>
      <c r="F88" s="57"/>
      <c r="G88" s="57"/>
      <c r="H88" s="57"/>
      <c r="I88" s="57"/>
      <c r="J88" s="57"/>
      <c r="K88" s="177"/>
      <c r="L88" s="178"/>
      <c r="M88" s="57"/>
      <c r="N88" s="57"/>
      <c r="O88" s="57"/>
      <c r="P88" s="57"/>
      <c r="Q88" s="57"/>
    </row>
    <row r="89" spans="4:17">
      <c r="D89" s="57"/>
      <c r="E89" s="57"/>
      <c r="F89" s="57"/>
      <c r="G89" s="57"/>
      <c r="H89" s="57"/>
      <c r="I89" s="57"/>
      <c r="J89" s="57"/>
      <c r="K89" s="177"/>
      <c r="L89" s="178"/>
      <c r="M89" s="57"/>
      <c r="N89" s="57"/>
      <c r="O89" s="57"/>
      <c r="P89" s="57"/>
      <c r="Q89" s="57"/>
    </row>
    <row r="90" spans="4:17">
      <c r="D90" s="57"/>
      <c r="E90" s="57"/>
      <c r="F90" s="57"/>
      <c r="G90" s="57"/>
      <c r="H90" s="57"/>
      <c r="I90" s="57"/>
      <c r="J90" s="57"/>
      <c r="K90" s="177"/>
      <c r="L90" s="178"/>
      <c r="M90" s="57"/>
      <c r="N90" s="57"/>
      <c r="O90" s="57"/>
      <c r="P90" s="57"/>
      <c r="Q90" s="57"/>
    </row>
    <row r="91" spans="4:17">
      <c r="D91" s="57"/>
      <c r="E91" s="57"/>
      <c r="F91" s="57"/>
      <c r="G91" s="57"/>
      <c r="H91" s="57"/>
      <c r="I91" s="57"/>
      <c r="J91" s="57"/>
      <c r="K91" s="177"/>
      <c r="L91" s="178"/>
      <c r="M91" s="57"/>
      <c r="N91" s="57"/>
      <c r="O91" s="57"/>
      <c r="P91" s="57"/>
      <c r="Q91" s="57"/>
    </row>
    <row r="92" spans="4:17">
      <c r="D92" s="57"/>
      <c r="E92" s="57"/>
      <c r="F92" s="57"/>
      <c r="G92" s="57"/>
      <c r="H92" s="57"/>
      <c r="I92" s="57"/>
      <c r="J92" s="57"/>
      <c r="K92" s="177"/>
      <c r="L92" s="178"/>
      <c r="M92" s="57"/>
      <c r="N92" s="57"/>
      <c r="O92" s="57"/>
      <c r="P92" s="57"/>
      <c r="Q92" s="57"/>
    </row>
    <row r="93" spans="4:17">
      <c r="D93" s="57"/>
      <c r="E93" s="57"/>
      <c r="F93" s="57"/>
      <c r="G93" s="57"/>
      <c r="H93" s="57"/>
      <c r="I93" s="57"/>
      <c r="J93" s="57"/>
      <c r="K93" s="177"/>
      <c r="L93" s="178"/>
      <c r="M93" s="57"/>
      <c r="N93" s="57"/>
      <c r="O93" s="57"/>
      <c r="P93" s="57"/>
      <c r="Q93" s="57"/>
    </row>
  </sheetData>
  <sheetProtection algorithmName="SHA-512" hashValue="6fgBJkFC94sDsGJMHDXBdzNWisKVarkhK+lXpVWtMStp48CvJO85EwO2Azn8xKIm/LIBLzxvp1KNKTcatT5Dhg==" saltValue="4WLxteuqXV8yzvFgs1AjRQ==" spinCount="100000" sheet="1" objects="1" scenarios="1"/>
  <mergeCells count="27">
    <mergeCell ref="G7:J7"/>
    <mergeCell ref="L7:O7"/>
    <mergeCell ref="P7:Q7"/>
    <mergeCell ref="G21:J21"/>
    <mergeCell ref="L21:O21"/>
    <mergeCell ref="P21:Q21"/>
    <mergeCell ref="K84:L84"/>
    <mergeCell ref="G35:J35"/>
    <mergeCell ref="L35:O35"/>
    <mergeCell ref="P35:Q35"/>
    <mergeCell ref="G49:J49"/>
    <mergeCell ref="L49:O49"/>
    <mergeCell ref="P49:Q49"/>
    <mergeCell ref="G63:J63"/>
    <mergeCell ref="L63:O63"/>
    <mergeCell ref="P63:Q63"/>
    <mergeCell ref="K82:L82"/>
    <mergeCell ref="K83:L83"/>
    <mergeCell ref="K91:L91"/>
    <mergeCell ref="K92:L92"/>
    <mergeCell ref="K93:L93"/>
    <mergeCell ref="K85:L85"/>
    <mergeCell ref="K86:L86"/>
    <mergeCell ref="K87:L87"/>
    <mergeCell ref="K88:L88"/>
    <mergeCell ref="K89:L89"/>
    <mergeCell ref="K90:L90"/>
  </mergeCells>
  <dataValidations count="1">
    <dataValidation type="decimal" operator="greaterThanOrEqual" allowBlank="1" showInputMessage="1" showErrorMessage="1" errorTitle="Check your value." error="Please ensure you enter a positive numerical value. " sqref="L9:M18 L23:M32 L37:M46 L51:M60 L65:M74 F9:H18 F23:H32 F37:H46 F51:H60 F65:H74" xr:uid="{C3DD047D-2F41-4D23-9ECD-2F298FDA15D5}">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26625" r:id="rId4" name="Box_Home">
      <controlPr locked="0" defaultSize="0" print="0" autoFill="0" autoPict="0" macro="[0]!GoToHomeScreen_Click">
        <anchor moveWithCells="1" sizeWithCells="1">
          <from>
            <xdr:col>15</xdr:col>
            <xdr:colOff>2527300</xdr:colOff>
            <xdr:row>1</xdr:row>
            <xdr:rowOff>12700</xdr:rowOff>
          </from>
          <to>
            <xdr:col>16</xdr:col>
            <xdr:colOff>1739900</xdr:colOff>
            <xdr:row>3</xdr:row>
            <xdr:rowOff>25400</xdr:rowOff>
          </to>
        </anchor>
      </controlPr>
    </control>
    <control shapeId="26626" r:id="rId5" name="DD_PageNav">
      <controlPr locked="0" defaultSize="0" autoLine="0" autoPict="0" macro="[0]!DD_DD_PageNav_Change">
        <anchor moveWithCells="1">
          <from>
            <xdr:col>15</xdr:col>
            <xdr:colOff>254000</xdr:colOff>
            <xdr:row>1</xdr:row>
            <xdr:rowOff>12700</xdr:rowOff>
          </from>
          <to>
            <xdr:col>15</xdr:col>
            <xdr:colOff>2235200</xdr:colOff>
            <xdr:row>3</xdr:row>
            <xdr:rowOff>25400</xdr:rowOff>
          </to>
        </anchor>
      </controlPr>
    </control>
  </controls>
</worksheet>
</file>

<file path=xl/worksheets/sheet18.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78EDE-719B-4115-BFFF-194EA600831A}">
  <sheetPr codeName="Sheet18">
    <tabColor rgb="FFFFFFB9"/>
  </sheetPr>
  <dimension ref="C2:S40"/>
  <sheetViews>
    <sheetView showGridLines="0" zoomScale="80" zoomScaleNormal="80" workbookViewId="0">
      <selection activeCell="L12" sqref="L12"/>
    </sheetView>
  </sheetViews>
  <sheetFormatPr baseColWidth="10" defaultColWidth="8.83203125" defaultRowHeight="15" outlineLevelRow="1"/>
  <cols>
    <col min="1" max="2" width="2.6640625" customWidth="1"/>
    <col min="3" max="3" width="7.1640625" hidden="1" customWidth="1"/>
    <col min="4" max="4" width="4.1640625" customWidth="1"/>
    <col min="5" max="5" width="36.5" bestFit="1" customWidth="1"/>
    <col min="6" max="6" width="13.83203125" bestFit="1" customWidth="1"/>
    <col min="7" max="7" width="12.5" customWidth="1"/>
    <col min="8" max="8" width="9.83203125" hidden="1" customWidth="1"/>
    <col min="9" max="10" width="13.5" customWidth="1"/>
    <col min="11" max="11" width="0.83203125" customWidth="1"/>
    <col min="12" max="12" width="10.5" customWidth="1"/>
    <col min="13" max="14" width="13.5" customWidth="1"/>
    <col min="15" max="16" width="38.6640625" style="1" customWidth="1"/>
  </cols>
  <sheetData>
    <row r="2" spans="3:16" ht="14.5" customHeight="1">
      <c r="D2" s="20" t="str">
        <f>'B. CostCategories'!D48 &amp; " - "&amp;'B. CostCategories'!E48</f>
        <v>Education services - Learning time lost</v>
      </c>
      <c r="E2" s="20"/>
    </row>
    <row r="3" spans="3:16" ht="2" customHeight="1">
      <c r="D3" s="10"/>
      <c r="E3" s="10"/>
      <c r="F3" s="10"/>
      <c r="G3" s="10"/>
      <c r="H3" s="10"/>
    </row>
    <row r="5" spans="3:16">
      <c r="D5" t="s">
        <v>209</v>
      </c>
    </row>
    <row r="7" spans="3:16">
      <c r="D7" t="s">
        <v>331</v>
      </c>
    </row>
    <row r="9" spans="3:16" ht="14.5" customHeight="1">
      <c r="G9" s="179" t="str">
        <f>DetailedSummary!$K$9</f>
        <v>Typical case</v>
      </c>
      <c r="H9" s="179"/>
      <c r="I9" s="179"/>
      <c r="J9" s="179"/>
      <c r="L9" s="179" t="s">
        <v>56</v>
      </c>
      <c r="M9" s="179"/>
      <c r="N9" s="179"/>
      <c r="O9" s="180" t="s">
        <v>50</v>
      </c>
      <c r="P9" s="181"/>
    </row>
    <row r="10" spans="3:16" s="1" customFormat="1">
      <c r="C10" t="str">
        <f>'B. CostCategories'!F48</f>
        <v>R34</v>
      </c>
      <c r="D10" s="28" t="s">
        <v>46</v>
      </c>
      <c r="E10" s="28" t="str">
        <f>INDEX('B. CostCategories'!E:E,MATCH(C10,'B. CostCategories'!F:F,0))</f>
        <v>Learning time lost</v>
      </c>
      <c r="F10" s="28" t="s">
        <v>66</v>
      </c>
      <c r="G10" s="28" t="s">
        <v>210</v>
      </c>
      <c r="H10" s="28"/>
      <c r="I10" s="28" t="str">
        <f>"Total cost ("&amp;I_CurrencySymbol&amp;")"</f>
        <v>Total cost ()</v>
      </c>
      <c r="J10" s="28" t="s">
        <v>44</v>
      </c>
      <c r="K10"/>
      <c r="L10" s="30" t="str">
        <f>G10</f>
        <v>Proportion</v>
      </c>
      <c r="M10" s="30" t="str">
        <f>I10</f>
        <v>Total cost ()</v>
      </c>
      <c r="N10" s="31" t="str">
        <f>J10</f>
        <v>Total cost $</v>
      </c>
      <c r="O10" s="34" t="s">
        <v>53</v>
      </c>
      <c r="P10" s="34" t="s">
        <v>54</v>
      </c>
    </row>
    <row r="11" spans="3:16" outlineLevel="1">
      <c r="D11" s="23">
        <v>1</v>
      </c>
      <c r="E11" s="55" t="s">
        <v>313</v>
      </c>
      <c r="F11" s="55"/>
      <c r="G11" s="119"/>
      <c r="H11" s="95"/>
      <c r="I11" s="29" t="str">
        <f>IF(G11="","",$F11*G11)</f>
        <v/>
      </c>
      <c r="J11" s="29" t="str">
        <f>IF(G11="","",I11/I_ExchangeRate)</f>
        <v/>
      </c>
      <c r="L11" s="119"/>
      <c r="M11" s="29" t="str">
        <f>IF(L11="","",$F11*L11)</f>
        <v/>
      </c>
      <c r="N11" s="29" t="str">
        <f t="shared" ref="N11:N20" si="0">IF(L11="","",M11/I_ExchangeRate)</f>
        <v/>
      </c>
      <c r="O11" s="56"/>
      <c r="P11" s="56"/>
    </row>
    <row r="12" spans="3:16" outlineLevel="1">
      <c r="D12" s="23">
        <f>D11+1</f>
        <v>2</v>
      </c>
      <c r="E12" s="55"/>
      <c r="F12" s="55"/>
      <c r="G12" s="119"/>
      <c r="H12" s="95"/>
      <c r="I12" s="29" t="str">
        <f t="shared" ref="I12:I20" si="1">IF(G12="","",$F12*G12)</f>
        <v/>
      </c>
      <c r="J12" s="29" t="str">
        <f t="shared" ref="J12:J20" si="2">IF(G12="","",I12/I_ExchangeRate)</f>
        <v/>
      </c>
      <c r="L12" s="119"/>
      <c r="M12" s="29" t="str">
        <f t="shared" ref="M12:M20" si="3">IF(L12="","",$F12*L12)</f>
        <v/>
      </c>
      <c r="N12" s="29" t="str">
        <f t="shared" si="0"/>
        <v/>
      </c>
      <c r="O12" s="56"/>
      <c r="P12" s="56"/>
    </row>
    <row r="13" spans="3:16" outlineLevel="1">
      <c r="D13" s="23">
        <f t="shared" ref="D13:D20" si="4">D12+1</f>
        <v>3</v>
      </c>
      <c r="E13" s="55"/>
      <c r="F13" s="55"/>
      <c r="G13" s="119"/>
      <c r="H13" s="95"/>
      <c r="I13" s="29" t="str">
        <f t="shared" si="1"/>
        <v/>
      </c>
      <c r="J13" s="29" t="str">
        <f t="shared" si="2"/>
        <v/>
      </c>
      <c r="L13" s="119"/>
      <c r="M13" s="29" t="str">
        <f t="shared" si="3"/>
        <v/>
      </c>
      <c r="N13" s="29" t="str">
        <f t="shared" si="0"/>
        <v/>
      </c>
      <c r="O13" s="56"/>
      <c r="P13" s="56"/>
    </row>
    <row r="14" spans="3:16" outlineLevel="1">
      <c r="D14" s="23">
        <f t="shared" si="4"/>
        <v>4</v>
      </c>
      <c r="E14" s="55"/>
      <c r="F14" s="55"/>
      <c r="G14" s="119"/>
      <c r="H14" s="95"/>
      <c r="I14" s="29" t="str">
        <f t="shared" si="1"/>
        <v/>
      </c>
      <c r="J14" s="29" t="str">
        <f t="shared" si="2"/>
        <v/>
      </c>
      <c r="L14" s="119"/>
      <c r="M14" s="29" t="str">
        <f t="shared" si="3"/>
        <v/>
      </c>
      <c r="N14" s="29" t="str">
        <f t="shared" si="0"/>
        <v/>
      </c>
      <c r="O14" s="56"/>
      <c r="P14" s="56"/>
    </row>
    <row r="15" spans="3:16" outlineLevel="1">
      <c r="D15" s="23">
        <f t="shared" si="4"/>
        <v>5</v>
      </c>
      <c r="E15" s="55"/>
      <c r="F15" s="55"/>
      <c r="G15" s="119"/>
      <c r="H15" s="95"/>
      <c r="I15" s="29" t="str">
        <f t="shared" si="1"/>
        <v/>
      </c>
      <c r="J15" s="29" t="str">
        <f t="shared" si="2"/>
        <v/>
      </c>
      <c r="L15" s="119"/>
      <c r="M15" s="29" t="str">
        <f t="shared" si="3"/>
        <v/>
      </c>
      <c r="N15" s="29" t="str">
        <f t="shared" si="0"/>
        <v/>
      </c>
      <c r="O15" s="56"/>
      <c r="P15" s="56"/>
    </row>
    <row r="16" spans="3:16" outlineLevel="1">
      <c r="D16" s="23">
        <f t="shared" si="4"/>
        <v>6</v>
      </c>
      <c r="E16" s="55"/>
      <c r="F16" s="55"/>
      <c r="G16" s="119"/>
      <c r="H16" s="95"/>
      <c r="I16" s="29" t="str">
        <f t="shared" si="1"/>
        <v/>
      </c>
      <c r="J16" s="29" t="str">
        <f t="shared" si="2"/>
        <v/>
      </c>
      <c r="L16" s="119"/>
      <c r="M16" s="29" t="str">
        <f t="shared" si="3"/>
        <v/>
      </c>
      <c r="N16" s="29" t="str">
        <f t="shared" si="0"/>
        <v/>
      </c>
      <c r="O16" s="56"/>
      <c r="P16" s="56"/>
    </row>
    <row r="17" spans="4:19" outlineLevel="1">
      <c r="D17" s="23">
        <f t="shared" si="4"/>
        <v>7</v>
      </c>
      <c r="E17" s="55"/>
      <c r="F17" s="55"/>
      <c r="G17" s="119"/>
      <c r="H17" s="95"/>
      <c r="I17" s="29" t="str">
        <f t="shared" si="1"/>
        <v/>
      </c>
      <c r="J17" s="29" t="str">
        <f t="shared" si="2"/>
        <v/>
      </c>
      <c r="L17" s="119"/>
      <c r="M17" s="29" t="str">
        <f t="shared" si="3"/>
        <v/>
      </c>
      <c r="N17" s="29" t="str">
        <f t="shared" si="0"/>
        <v/>
      </c>
      <c r="O17" s="56"/>
      <c r="P17" s="56"/>
    </row>
    <row r="18" spans="4:19" outlineLevel="1">
      <c r="D18" s="23">
        <f t="shared" si="4"/>
        <v>8</v>
      </c>
      <c r="E18" s="55"/>
      <c r="F18" s="55"/>
      <c r="G18" s="119"/>
      <c r="H18" s="95"/>
      <c r="I18" s="29" t="str">
        <f t="shared" si="1"/>
        <v/>
      </c>
      <c r="J18" s="29" t="str">
        <f t="shared" si="2"/>
        <v/>
      </c>
      <c r="L18" s="119"/>
      <c r="M18" s="29" t="str">
        <f t="shared" si="3"/>
        <v/>
      </c>
      <c r="N18" s="29" t="str">
        <f t="shared" si="0"/>
        <v/>
      </c>
      <c r="O18" s="56"/>
      <c r="P18" s="56"/>
    </row>
    <row r="19" spans="4:19" outlineLevel="1">
      <c r="D19" s="23">
        <f t="shared" si="4"/>
        <v>9</v>
      </c>
      <c r="E19" s="55"/>
      <c r="F19" s="55"/>
      <c r="G19" s="119"/>
      <c r="H19" s="95"/>
      <c r="I19" s="29" t="str">
        <f t="shared" si="1"/>
        <v/>
      </c>
      <c r="J19" s="29" t="str">
        <f t="shared" si="2"/>
        <v/>
      </c>
      <c r="L19" s="119"/>
      <c r="M19" s="29" t="str">
        <f t="shared" si="3"/>
        <v/>
      </c>
      <c r="N19" s="29" t="str">
        <f t="shared" si="0"/>
        <v/>
      </c>
      <c r="O19" s="56"/>
      <c r="P19" s="56"/>
    </row>
    <row r="20" spans="4:19" outlineLevel="1">
      <c r="D20" s="23">
        <f t="shared" si="4"/>
        <v>10</v>
      </c>
      <c r="E20" s="55"/>
      <c r="F20" s="55"/>
      <c r="G20" s="119"/>
      <c r="H20" s="95"/>
      <c r="I20" s="29" t="str">
        <f t="shared" si="1"/>
        <v/>
      </c>
      <c r="J20" s="29" t="str">
        <f t="shared" si="2"/>
        <v/>
      </c>
      <c r="L20" s="119"/>
      <c r="M20" s="29" t="str">
        <f t="shared" si="3"/>
        <v/>
      </c>
      <c r="N20" s="29" t="str">
        <f t="shared" si="0"/>
        <v/>
      </c>
      <c r="O20" s="56"/>
      <c r="P20" s="56"/>
    </row>
    <row r="21" spans="4:19" s="35" customFormat="1">
      <c r="D21" s="36"/>
      <c r="E21" s="36" t="s">
        <v>45</v>
      </c>
      <c r="F21" s="37"/>
      <c r="G21" s="37"/>
      <c r="H21" s="37"/>
      <c r="I21" s="36">
        <f>SUM(I11:I20)</f>
        <v>0</v>
      </c>
      <c r="J21" s="36">
        <f>SUM(J11:J20)</f>
        <v>0</v>
      </c>
      <c r="K21"/>
      <c r="L21" s="37"/>
      <c r="M21" s="36">
        <f>SUM(M11:M20)</f>
        <v>0</v>
      </c>
      <c r="N21" s="36">
        <f>SUM(N11:N20)</f>
        <v>0</v>
      </c>
      <c r="O21" s="38"/>
      <c r="P21" s="38"/>
    </row>
    <row r="22" spans="4:19">
      <c r="S22" s="21"/>
    </row>
    <row r="23" spans="4:19" s="62" customFormat="1" ht="14"/>
    <row r="24" spans="4:19" s="62" customFormat="1" ht="14"/>
    <row r="25" spans="4:19">
      <c r="D25" s="20" t="s">
        <v>128</v>
      </c>
      <c r="E25" s="21"/>
      <c r="F25" s="26"/>
      <c r="G25" s="26"/>
      <c r="H25" s="26"/>
      <c r="I25" s="27"/>
      <c r="J25" s="27"/>
    </row>
    <row r="26" spans="4:19">
      <c r="E26" s="21"/>
      <c r="F26" s="26"/>
      <c r="G26" s="26"/>
      <c r="H26" s="26"/>
      <c r="I26" s="27"/>
      <c r="J26" s="27"/>
    </row>
    <row r="27" spans="4:19">
      <c r="D27" t="s">
        <v>330</v>
      </c>
      <c r="E27" s="21"/>
      <c r="F27" s="26"/>
      <c r="G27" s="26"/>
      <c r="H27" s="26"/>
      <c r="I27" s="27"/>
      <c r="J27" s="27"/>
    </row>
    <row r="28" spans="4:19">
      <c r="E28" s="21"/>
      <c r="F28" s="26"/>
      <c r="G28" s="26"/>
      <c r="H28" s="26"/>
      <c r="I28" s="27"/>
      <c r="J28" s="27"/>
    </row>
    <row r="29" spans="4:19">
      <c r="D29" s="57"/>
      <c r="E29" s="57"/>
      <c r="F29" s="57"/>
      <c r="G29" s="57"/>
      <c r="H29" s="57"/>
      <c r="I29" s="57"/>
      <c r="J29" s="57"/>
      <c r="K29" s="103"/>
      <c r="L29" s="57"/>
      <c r="M29" s="57"/>
      <c r="N29" s="57"/>
      <c r="O29" s="57"/>
      <c r="P29" s="57"/>
    </row>
    <row r="30" spans="4:19">
      <c r="D30" s="57"/>
      <c r="E30" s="57"/>
      <c r="F30" s="57"/>
      <c r="G30" s="57"/>
      <c r="H30" s="57"/>
      <c r="I30" s="57"/>
      <c r="J30" s="57"/>
      <c r="K30" s="103"/>
      <c r="L30" s="57"/>
      <c r="M30" s="57"/>
      <c r="N30" s="57"/>
      <c r="O30" s="57"/>
      <c r="P30" s="57"/>
    </row>
    <row r="31" spans="4:19">
      <c r="D31" s="57"/>
      <c r="E31" s="57"/>
      <c r="F31" s="57"/>
      <c r="G31" s="57"/>
      <c r="H31" s="57"/>
      <c r="I31" s="57"/>
      <c r="J31" s="57"/>
      <c r="K31" s="103"/>
      <c r="L31" s="57"/>
      <c r="M31" s="57"/>
      <c r="N31" s="57"/>
      <c r="O31" s="57"/>
      <c r="P31" s="57"/>
    </row>
    <row r="32" spans="4:19">
      <c r="D32" s="57"/>
      <c r="E32" s="57"/>
      <c r="F32" s="57"/>
      <c r="G32" s="57"/>
      <c r="H32" s="57"/>
      <c r="I32" s="57"/>
      <c r="J32" s="57"/>
      <c r="K32" s="103"/>
      <c r="L32" s="57"/>
      <c r="M32" s="57"/>
      <c r="N32" s="57"/>
      <c r="O32" s="57"/>
      <c r="P32" s="57"/>
    </row>
    <row r="33" spans="4:16">
      <c r="D33" s="57"/>
      <c r="E33" s="57"/>
      <c r="F33" s="57"/>
      <c r="G33" s="57"/>
      <c r="H33" s="57"/>
      <c r="I33" s="57"/>
      <c r="J33" s="57"/>
      <c r="K33" s="103"/>
      <c r="L33" s="57"/>
      <c r="M33" s="57"/>
      <c r="N33" s="57"/>
      <c r="O33" s="57"/>
      <c r="P33" s="57"/>
    </row>
    <row r="34" spans="4:16">
      <c r="D34" s="57"/>
      <c r="E34" s="57"/>
      <c r="F34" s="57"/>
      <c r="G34" s="57"/>
      <c r="H34" s="57"/>
      <c r="I34" s="57"/>
      <c r="J34" s="57"/>
      <c r="K34" s="103"/>
      <c r="L34" s="57"/>
      <c r="M34" s="57"/>
      <c r="N34" s="57"/>
      <c r="O34" s="57"/>
      <c r="P34" s="57"/>
    </row>
    <row r="35" spans="4:16">
      <c r="D35" s="57"/>
      <c r="E35" s="57"/>
      <c r="F35" s="57"/>
      <c r="G35" s="57"/>
      <c r="H35" s="57"/>
      <c r="I35" s="57"/>
      <c r="J35" s="57"/>
      <c r="K35" s="103"/>
      <c r="L35" s="57"/>
      <c r="M35" s="57"/>
      <c r="N35" s="57"/>
      <c r="O35" s="57"/>
      <c r="P35" s="57"/>
    </row>
    <row r="36" spans="4:16">
      <c r="D36" s="57"/>
      <c r="E36" s="57"/>
      <c r="F36" s="57"/>
      <c r="G36" s="57"/>
      <c r="H36" s="57"/>
      <c r="I36" s="57"/>
      <c r="J36" s="57"/>
      <c r="K36" s="103"/>
      <c r="L36" s="57"/>
      <c r="M36" s="57"/>
      <c r="N36" s="57"/>
      <c r="O36" s="57"/>
      <c r="P36" s="57"/>
    </row>
    <row r="37" spans="4:16">
      <c r="D37" s="57"/>
      <c r="E37" s="57"/>
      <c r="F37" s="57"/>
      <c r="G37" s="57"/>
      <c r="H37" s="57"/>
      <c r="I37" s="57"/>
      <c r="J37" s="57"/>
      <c r="K37" s="103"/>
      <c r="L37" s="57"/>
      <c r="M37" s="57"/>
      <c r="N37" s="57"/>
      <c r="O37" s="57"/>
      <c r="P37" s="57"/>
    </row>
    <row r="38" spans="4:16">
      <c r="D38" s="57"/>
      <c r="E38" s="57"/>
      <c r="F38" s="57"/>
      <c r="G38" s="57"/>
      <c r="H38" s="57"/>
      <c r="I38" s="57"/>
      <c r="J38" s="57"/>
      <c r="K38" s="103"/>
      <c r="L38" s="57"/>
      <c r="M38" s="57"/>
      <c r="N38" s="57"/>
      <c r="O38" s="57"/>
      <c r="P38" s="57"/>
    </row>
    <row r="39" spans="4:16">
      <c r="D39" s="57"/>
      <c r="E39" s="57"/>
      <c r="F39" s="57"/>
      <c r="G39" s="57"/>
      <c r="H39" s="57"/>
      <c r="I39" s="57"/>
      <c r="J39" s="57"/>
      <c r="K39" s="103"/>
      <c r="L39" s="57"/>
      <c r="M39" s="57"/>
      <c r="N39" s="57"/>
      <c r="O39" s="57"/>
      <c r="P39" s="57"/>
    </row>
    <row r="40" spans="4:16">
      <c r="D40" s="57"/>
      <c r="E40" s="57"/>
      <c r="F40" s="57"/>
      <c r="G40" s="57"/>
      <c r="H40" s="57"/>
      <c r="I40" s="57"/>
      <c r="J40" s="57"/>
      <c r="K40" s="103"/>
      <c r="L40" s="57"/>
      <c r="M40" s="57"/>
      <c r="N40" s="57"/>
      <c r="O40" s="57"/>
      <c r="P40" s="57"/>
    </row>
  </sheetData>
  <sheetProtection algorithmName="SHA-512" hashValue="VE/jCIaD/57wGtCNStEneHs2iRV3EGd+lH6HO4a7bsBRUOfuaxVnQbXBHvKQARVvF4GLXet2rKI5KOA1741YWw==" saltValue="ngooY3X30csoBFQeKkrJFA==" spinCount="100000" sheet="1" objects="1" scenarios="1"/>
  <mergeCells count="3">
    <mergeCell ref="G9:J9"/>
    <mergeCell ref="L9:N9"/>
    <mergeCell ref="O9:P9"/>
  </mergeCells>
  <dataValidations count="1">
    <dataValidation type="decimal" operator="greaterThanOrEqual" allowBlank="1" showInputMessage="1" showErrorMessage="1" errorTitle="Check your value." error="Please ensure you enter a positive numerical value. " sqref="F11:G20 L11:L20" xr:uid="{6867FF4B-9080-49F7-AE2E-BD4394026D1B}">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27649" r:id="rId4" name="Box_Home">
      <controlPr locked="0" defaultSize="0" print="0" autoFill="0" autoPict="0" macro="[0]!GoToHomeScreen_Click">
        <anchor moveWithCells="1" sizeWithCells="1">
          <from>
            <xdr:col>14</xdr:col>
            <xdr:colOff>2527300</xdr:colOff>
            <xdr:row>1</xdr:row>
            <xdr:rowOff>12700</xdr:rowOff>
          </from>
          <to>
            <xdr:col>15</xdr:col>
            <xdr:colOff>1739900</xdr:colOff>
            <xdr:row>3</xdr:row>
            <xdr:rowOff>0</xdr:rowOff>
          </to>
        </anchor>
      </controlPr>
    </control>
    <control shapeId="27650" r:id="rId5" name="DD_PageNav">
      <controlPr locked="0" defaultSize="0" autoLine="0" autoPict="0" macro="[0]!DD_DD_PageNav_Change">
        <anchor moveWithCells="1">
          <from>
            <xdr:col>14</xdr:col>
            <xdr:colOff>254000</xdr:colOff>
            <xdr:row>1</xdr:row>
            <xdr:rowOff>12700</xdr:rowOff>
          </from>
          <to>
            <xdr:col>14</xdr:col>
            <xdr:colOff>2235200</xdr:colOff>
            <xdr:row>3</xdr:row>
            <xdr:rowOff>25400</xdr:rowOff>
          </to>
        </anchor>
      </controlPr>
    </control>
  </controls>
</worksheet>
</file>

<file path=xl/worksheets/sheet19.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AC830-3826-4198-9A9D-EBCF53F1315C}">
  <sheetPr codeName="Sheet19">
    <tabColor rgb="FFFFFFB9"/>
  </sheetPr>
  <dimension ref="C2:T190"/>
  <sheetViews>
    <sheetView showGridLines="0" topLeftCell="A67" zoomScale="80" zoomScaleNormal="80" workbookViewId="0">
      <selection activeCell="E9" sqref="E9:E15"/>
    </sheetView>
  </sheetViews>
  <sheetFormatPr baseColWidth="10" defaultColWidth="8.83203125" defaultRowHeight="15" outlineLevelRow="2"/>
  <cols>
    <col min="1" max="2" width="2.6640625" customWidth="1"/>
    <col min="3" max="3" width="6"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20" t="str">
        <f>'B. CostCategories'!D49</f>
        <v>Personal expenses</v>
      </c>
      <c r="E2" s="20"/>
    </row>
    <row r="3" spans="3:17" ht="2" customHeight="1">
      <c r="D3" s="10"/>
      <c r="E3" s="10"/>
      <c r="F3" s="10"/>
      <c r="G3" s="10"/>
      <c r="H3" s="10"/>
    </row>
    <row r="5" spans="3:17">
      <c r="D5" t="s">
        <v>331</v>
      </c>
    </row>
    <row r="7" spans="3:17" ht="14.5" customHeight="1">
      <c r="G7" s="179" t="str">
        <f>DetailedSummary!$K$9</f>
        <v>Typical case</v>
      </c>
      <c r="H7" s="179"/>
      <c r="I7" s="179"/>
      <c r="J7" s="179"/>
      <c r="L7" s="179" t="str">
        <f>DetailedSummary!$M$9</f>
        <v>Full coverage case</v>
      </c>
      <c r="M7" s="179"/>
      <c r="N7" s="179"/>
      <c r="O7" s="179"/>
      <c r="P7" s="180" t="s">
        <v>50</v>
      </c>
      <c r="Q7" s="181"/>
    </row>
    <row r="8" spans="3:17" s="1" customFormat="1" ht="45">
      <c r="C8" s="1" t="str">
        <f>'B. CostCategories'!F49</f>
        <v>R38</v>
      </c>
      <c r="D8" s="28" t="s">
        <v>46</v>
      </c>
      <c r="E8" s="28" t="str">
        <f>INDEX('B. CostCategories'!E:E,MATCH(C8,'B. CostCategories'!F:F,0))</f>
        <v>Personal expenses for transportation</v>
      </c>
      <c r="F8" s="28" t="str">
        <f>"Unit cost ("&amp;I_CurrencySymbol &amp;")"</f>
        <v>Unit cost ()</v>
      </c>
      <c r="G8" s="28" t="s">
        <v>47</v>
      </c>
      <c r="H8" s="28" t="s">
        <v>48</v>
      </c>
      <c r="I8" s="28" t="str">
        <f>"Total cost ("&amp;I_CurrencySymbol&amp;")"</f>
        <v>Total cost ()</v>
      </c>
      <c r="J8" s="28" t="s">
        <v>44</v>
      </c>
      <c r="K8"/>
      <c r="L8" s="32" t="str">
        <f t="shared" ref="L8:O8" si="0">G8</f>
        <v>Number of people / units</v>
      </c>
      <c r="M8" s="30" t="str">
        <f t="shared" si="0"/>
        <v>Days / hours</v>
      </c>
      <c r="N8" s="30" t="str">
        <f t="shared" si="0"/>
        <v>Total cost ()</v>
      </c>
      <c r="O8" s="31" t="str">
        <f t="shared" si="0"/>
        <v>Total cost $</v>
      </c>
      <c r="P8" s="34" t="s">
        <v>53</v>
      </c>
      <c r="Q8" s="34" t="s">
        <v>54</v>
      </c>
    </row>
    <row r="9" spans="3:17" outlineLevel="1">
      <c r="D9" s="23">
        <v>1</v>
      </c>
      <c r="E9" s="55"/>
      <c r="F9" s="55"/>
      <c r="G9" s="55"/>
      <c r="H9" s="55"/>
      <c r="I9" s="29">
        <f>IF(H9="",$F9*G9,$F9*G9*H9)</f>
        <v>0</v>
      </c>
      <c r="J9" s="29" t="e">
        <f t="shared" ref="J9:J18" si="1">I9/I_ExchangeRate</f>
        <v>#DIV/0!</v>
      </c>
      <c r="L9" s="55"/>
      <c r="M9" s="55"/>
      <c r="N9" s="29">
        <f>IF(M9="",$F9*L9,$F9*L9*M9)</f>
        <v>0</v>
      </c>
      <c r="O9" s="29" t="e">
        <f t="shared" ref="O9:O18" si="2">N9/I_ExchangeRate</f>
        <v>#DIV/0!</v>
      </c>
      <c r="P9" s="56"/>
      <c r="Q9" s="56"/>
    </row>
    <row r="10" spans="3:17" outlineLevel="1">
      <c r="D10" s="23">
        <f>D9+1</f>
        <v>2</v>
      </c>
      <c r="E10" s="55"/>
      <c r="F10" s="55"/>
      <c r="G10" s="55"/>
      <c r="H10" s="55"/>
      <c r="I10" s="29">
        <f t="shared" ref="I10:I18" si="3">IF(H10="",$F10*G10,$F10*G10*H10)</f>
        <v>0</v>
      </c>
      <c r="J10" s="29" t="e">
        <f t="shared" si="1"/>
        <v>#DIV/0!</v>
      </c>
      <c r="L10" s="55"/>
      <c r="M10" s="55"/>
      <c r="N10" s="29">
        <f>IF(M10="",$F10*L10,$F10*L10*M10)</f>
        <v>0</v>
      </c>
      <c r="O10" s="29" t="e">
        <f t="shared" si="2"/>
        <v>#DIV/0!</v>
      </c>
      <c r="P10" s="56"/>
      <c r="Q10" s="56"/>
    </row>
    <row r="11" spans="3:17" outlineLevel="1">
      <c r="D11" s="23">
        <f t="shared" ref="D11:D18" si="4">D10+1</f>
        <v>3</v>
      </c>
      <c r="E11" s="55"/>
      <c r="F11" s="55"/>
      <c r="G11" s="55"/>
      <c r="H11" s="55"/>
      <c r="I11" s="29">
        <f t="shared" si="3"/>
        <v>0</v>
      </c>
      <c r="J11" s="29" t="e">
        <f t="shared" si="1"/>
        <v>#DIV/0!</v>
      </c>
      <c r="L11" s="55"/>
      <c r="M11" s="55"/>
      <c r="N11" s="29">
        <f>IF(M11="",$F11*L11,$F11*L11*M11)</f>
        <v>0</v>
      </c>
      <c r="O11" s="29" t="e">
        <f t="shared" si="2"/>
        <v>#DIV/0!</v>
      </c>
      <c r="P11" s="56"/>
      <c r="Q11" s="56"/>
    </row>
    <row r="12" spans="3:17" outlineLevel="1">
      <c r="D12" s="23">
        <f t="shared" si="4"/>
        <v>4</v>
      </c>
      <c r="E12" s="55"/>
      <c r="F12" s="55"/>
      <c r="G12" s="55"/>
      <c r="H12" s="55"/>
      <c r="I12" s="29">
        <f t="shared" si="3"/>
        <v>0</v>
      </c>
      <c r="J12" s="29" t="e">
        <f t="shared" si="1"/>
        <v>#DIV/0!</v>
      </c>
      <c r="L12" s="55"/>
      <c r="M12" s="55"/>
      <c r="N12" s="29">
        <f t="shared" ref="N12:N18" si="5">IF(M12="",$F12*L12,$F12*L12*M12)</f>
        <v>0</v>
      </c>
      <c r="O12" s="29" t="e">
        <f t="shared" si="2"/>
        <v>#DIV/0!</v>
      </c>
      <c r="P12" s="56"/>
      <c r="Q12" s="56"/>
    </row>
    <row r="13" spans="3:17" outlineLevel="1">
      <c r="D13" s="23">
        <f t="shared" si="4"/>
        <v>5</v>
      </c>
      <c r="E13" s="55"/>
      <c r="F13" s="55"/>
      <c r="G13" s="55"/>
      <c r="H13" s="55"/>
      <c r="I13" s="29">
        <f t="shared" si="3"/>
        <v>0</v>
      </c>
      <c r="J13" s="29" t="e">
        <f t="shared" si="1"/>
        <v>#DIV/0!</v>
      </c>
      <c r="L13" s="55"/>
      <c r="M13" s="55"/>
      <c r="N13" s="29">
        <f t="shared" si="5"/>
        <v>0</v>
      </c>
      <c r="O13" s="29" t="e">
        <f t="shared" si="2"/>
        <v>#DIV/0!</v>
      </c>
      <c r="P13" s="56"/>
      <c r="Q13" s="56"/>
    </row>
    <row r="14" spans="3:17" outlineLevel="1">
      <c r="D14" s="23">
        <f t="shared" si="4"/>
        <v>6</v>
      </c>
      <c r="E14" s="55"/>
      <c r="F14" s="55"/>
      <c r="G14" s="55"/>
      <c r="H14" s="55"/>
      <c r="I14" s="29">
        <f t="shared" si="3"/>
        <v>0</v>
      </c>
      <c r="J14" s="29" t="e">
        <f t="shared" si="1"/>
        <v>#DIV/0!</v>
      </c>
      <c r="L14" s="55"/>
      <c r="M14" s="55"/>
      <c r="N14" s="29">
        <f t="shared" si="5"/>
        <v>0</v>
      </c>
      <c r="O14" s="29" t="e">
        <f t="shared" si="2"/>
        <v>#DIV/0!</v>
      </c>
      <c r="P14" s="56"/>
      <c r="Q14" s="56"/>
    </row>
    <row r="15" spans="3:17" outlineLevel="1">
      <c r="D15" s="23">
        <f t="shared" si="4"/>
        <v>7</v>
      </c>
      <c r="E15" s="55"/>
      <c r="F15" s="55"/>
      <c r="G15" s="55"/>
      <c r="H15" s="55"/>
      <c r="I15" s="29">
        <f t="shared" si="3"/>
        <v>0</v>
      </c>
      <c r="J15" s="29" t="e">
        <f t="shared" si="1"/>
        <v>#DIV/0!</v>
      </c>
      <c r="L15" s="55"/>
      <c r="M15" s="55"/>
      <c r="N15" s="29">
        <f t="shared" si="5"/>
        <v>0</v>
      </c>
      <c r="O15" s="29" t="e">
        <f t="shared" si="2"/>
        <v>#DIV/0!</v>
      </c>
      <c r="P15" s="56"/>
      <c r="Q15" s="56"/>
    </row>
    <row r="16" spans="3:17" outlineLevel="1">
      <c r="D16" s="23">
        <f t="shared" si="4"/>
        <v>8</v>
      </c>
      <c r="E16" s="55"/>
      <c r="F16" s="55"/>
      <c r="G16" s="55"/>
      <c r="H16" s="55"/>
      <c r="I16" s="29">
        <f t="shared" si="3"/>
        <v>0</v>
      </c>
      <c r="J16" s="29" t="e">
        <f t="shared" si="1"/>
        <v>#DIV/0!</v>
      </c>
      <c r="L16" s="55"/>
      <c r="M16" s="55"/>
      <c r="N16" s="29">
        <f t="shared" si="5"/>
        <v>0</v>
      </c>
      <c r="O16" s="29" t="e">
        <f t="shared" si="2"/>
        <v>#DIV/0!</v>
      </c>
      <c r="P16" s="56"/>
      <c r="Q16" s="56"/>
    </row>
    <row r="17" spans="3:20" outlineLevel="1">
      <c r="D17" s="23">
        <f t="shared" si="4"/>
        <v>9</v>
      </c>
      <c r="E17" s="55"/>
      <c r="F17" s="55"/>
      <c r="G17" s="55"/>
      <c r="H17" s="55"/>
      <c r="I17" s="29">
        <f t="shared" si="3"/>
        <v>0</v>
      </c>
      <c r="J17" s="29" t="e">
        <f t="shared" si="1"/>
        <v>#DIV/0!</v>
      </c>
      <c r="L17" s="55"/>
      <c r="M17" s="55"/>
      <c r="N17" s="29">
        <f t="shared" si="5"/>
        <v>0</v>
      </c>
      <c r="O17" s="29" t="e">
        <f t="shared" si="2"/>
        <v>#DIV/0!</v>
      </c>
      <c r="P17" s="56"/>
      <c r="Q17" s="56"/>
    </row>
    <row r="18" spans="3:20" outlineLevel="1">
      <c r="D18" s="23">
        <f t="shared" si="4"/>
        <v>10</v>
      </c>
      <c r="E18" s="55"/>
      <c r="F18" s="55"/>
      <c r="G18" s="55"/>
      <c r="H18" s="55"/>
      <c r="I18" s="29">
        <f t="shared" si="3"/>
        <v>0</v>
      </c>
      <c r="J18" s="29" t="e">
        <f t="shared" si="1"/>
        <v>#DIV/0!</v>
      </c>
      <c r="L18" s="55"/>
      <c r="M18" s="55"/>
      <c r="N18" s="29">
        <f t="shared" si="5"/>
        <v>0</v>
      </c>
      <c r="O18" s="29" t="e">
        <f t="shared" si="2"/>
        <v>#DIV/0!</v>
      </c>
      <c r="P18" s="56"/>
      <c r="Q18" s="56"/>
    </row>
    <row r="19" spans="3:20" s="35" customFormat="1">
      <c r="D19" s="36"/>
      <c r="E19" s="36" t="s">
        <v>45</v>
      </c>
      <c r="F19" s="37"/>
      <c r="G19" s="37"/>
      <c r="H19" s="37"/>
      <c r="I19" s="36">
        <f>SUM(I9:I18)</f>
        <v>0</v>
      </c>
      <c r="J19" s="36" t="e">
        <f>SUM(J9:J18)</f>
        <v>#DIV/0!</v>
      </c>
      <c r="K19"/>
      <c r="L19" s="37"/>
      <c r="M19" s="37"/>
      <c r="N19" s="36">
        <f>SUM(N9:N18)</f>
        <v>0</v>
      </c>
      <c r="O19" s="36" t="e">
        <f>SUM(O9:O18)</f>
        <v>#DIV/0!</v>
      </c>
      <c r="P19" s="38"/>
      <c r="Q19" s="38"/>
    </row>
    <row r="20" spans="3:20">
      <c r="T20" s="21"/>
    </row>
    <row r="21" spans="3:20">
      <c r="G21" s="179" t="str">
        <f>G7</f>
        <v>Typical case</v>
      </c>
      <c r="H21" s="179"/>
      <c r="I21" s="179"/>
      <c r="J21" s="179"/>
      <c r="L21" s="179" t="str">
        <f>L7</f>
        <v>Full coverage case</v>
      </c>
      <c r="M21" s="179"/>
      <c r="N21" s="179"/>
      <c r="O21" s="179"/>
      <c r="P21" s="180" t="s">
        <v>50</v>
      </c>
      <c r="Q21" s="181"/>
      <c r="T21" s="21"/>
    </row>
    <row r="22" spans="3:20" ht="45">
      <c r="C22" s="1" t="str">
        <f>'B. CostCategories'!F50</f>
        <v>R39</v>
      </c>
      <c r="D22" s="28" t="s">
        <v>46</v>
      </c>
      <c r="E22" s="28" t="str">
        <f>INDEX('B. CostCategories'!E:E,MATCH(C22,'B. CostCategories'!F:F,0))</f>
        <v>Loss of personal property</v>
      </c>
      <c r="F22" s="28" t="str">
        <f>"Unit cost ("&amp;I_CurrencySymbol &amp;")"</f>
        <v>Unit cost ()</v>
      </c>
      <c r="G22" s="28" t="s">
        <v>47</v>
      </c>
      <c r="H22" s="28" t="s">
        <v>48</v>
      </c>
      <c r="I22" s="28" t="str">
        <f>"Total cost ("&amp;I_CurrencySymbol&amp;")"</f>
        <v>Total cost ()</v>
      </c>
      <c r="J22" s="28" t="s">
        <v>44</v>
      </c>
      <c r="L22" s="32" t="str">
        <f t="shared" ref="L22:O22" si="6">G22</f>
        <v>Number of people / units</v>
      </c>
      <c r="M22" s="30" t="str">
        <f t="shared" si="6"/>
        <v>Days / hours</v>
      </c>
      <c r="N22" s="30" t="str">
        <f t="shared" si="6"/>
        <v>Total cost ()</v>
      </c>
      <c r="O22" s="31" t="str">
        <f t="shared" si="6"/>
        <v>Total cost $</v>
      </c>
      <c r="P22" s="34" t="s">
        <v>51</v>
      </c>
      <c r="Q22" s="34" t="s">
        <v>52</v>
      </c>
      <c r="T22" s="21"/>
    </row>
    <row r="23" spans="3:20" outlineLevel="1">
      <c r="D23" s="23">
        <v>1</v>
      </c>
      <c r="E23" s="55"/>
      <c r="F23" s="55"/>
      <c r="G23" s="55"/>
      <c r="H23" s="55"/>
      <c r="I23" s="29">
        <f>IF(H23="",$F23*G23,$F23*G23*H23)</f>
        <v>0</v>
      </c>
      <c r="J23" s="29" t="e">
        <f t="shared" ref="J23:J32" si="7">I23/I_ExchangeRate</f>
        <v>#DIV/0!</v>
      </c>
      <c r="L23" s="55"/>
      <c r="M23" s="55"/>
      <c r="N23" s="29">
        <f t="shared" ref="N23:N32" si="8">IF(M23="",$F23*L23,$F23*L23*M23)</f>
        <v>0</v>
      </c>
      <c r="O23" s="29" t="e">
        <f t="shared" ref="O23:O32" si="9">N23/I_ExchangeRate</f>
        <v>#DIV/0!</v>
      </c>
      <c r="P23" s="56"/>
      <c r="Q23" s="56"/>
      <c r="T23" s="21"/>
    </row>
    <row r="24" spans="3:20" outlineLevel="1">
      <c r="D24" s="23">
        <f>D23+1</f>
        <v>2</v>
      </c>
      <c r="E24" s="55"/>
      <c r="F24" s="55"/>
      <c r="G24" s="55"/>
      <c r="H24" s="55"/>
      <c r="I24" s="29">
        <f t="shared" ref="I24:I32" si="10">IF(H24="",$F24*G24,$F24*G24*H24)</f>
        <v>0</v>
      </c>
      <c r="J24" s="29" t="e">
        <f t="shared" si="7"/>
        <v>#DIV/0!</v>
      </c>
      <c r="L24" s="55"/>
      <c r="M24" s="55"/>
      <c r="N24" s="29">
        <f t="shared" si="8"/>
        <v>0</v>
      </c>
      <c r="O24" s="29" t="e">
        <f t="shared" si="9"/>
        <v>#DIV/0!</v>
      </c>
      <c r="P24" s="56"/>
      <c r="Q24" s="56"/>
      <c r="T24" s="21"/>
    </row>
    <row r="25" spans="3:20" outlineLevel="1">
      <c r="D25" s="23">
        <f t="shared" ref="D25:D32" si="11">D24+1</f>
        <v>3</v>
      </c>
      <c r="E25" s="55"/>
      <c r="F25" s="55"/>
      <c r="G25" s="55"/>
      <c r="H25" s="55"/>
      <c r="I25" s="29">
        <f t="shared" si="10"/>
        <v>0</v>
      </c>
      <c r="J25" s="29" t="e">
        <f t="shared" si="7"/>
        <v>#DIV/0!</v>
      </c>
      <c r="L25" s="55"/>
      <c r="M25" s="55"/>
      <c r="N25" s="29">
        <f t="shared" si="8"/>
        <v>0</v>
      </c>
      <c r="O25" s="29" t="e">
        <f t="shared" si="9"/>
        <v>#DIV/0!</v>
      </c>
      <c r="P25" s="56"/>
      <c r="Q25" s="56"/>
      <c r="T25" s="21"/>
    </row>
    <row r="26" spans="3:20" outlineLevel="1">
      <c r="D26" s="23">
        <f t="shared" si="11"/>
        <v>4</v>
      </c>
      <c r="E26" s="55"/>
      <c r="F26" s="55"/>
      <c r="G26" s="55"/>
      <c r="H26" s="55"/>
      <c r="I26" s="29">
        <f t="shared" si="10"/>
        <v>0</v>
      </c>
      <c r="J26" s="29" t="e">
        <f t="shared" si="7"/>
        <v>#DIV/0!</v>
      </c>
      <c r="L26" s="55"/>
      <c r="M26" s="55"/>
      <c r="N26" s="29">
        <f t="shared" si="8"/>
        <v>0</v>
      </c>
      <c r="O26" s="29" t="e">
        <f t="shared" si="9"/>
        <v>#DIV/0!</v>
      </c>
      <c r="P26" s="56"/>
      <c r="Q26" s="56"/>
      <c r="T26" s="21"/>
    </row>
    <row r="27" spans="3:20" outlineLevel="1">
      <c r="D27" s="23">
        <f t="shared" si="11"/>
        <v>5</v>
      </c>
      <c r="E27" s="55"/>
      <c r="F27" s="55"/>
      <c r="G27" s="55"/>
      <c r="H27" s="55"/>
      <c r="I27" s="29">
        <f t="shared" si="10"/>
        <v>0</v>
      </c>
      <c r="J27" s="29" t="e">
        <f t="shared" si="7"/>
        <v>#DIV/0!</v>
      </c>
      <c r="L27" s="55"/>
      <c r="M27" s="55"/>
      <c r="N27" s="29">
        <f t="shared" si="8"/>
        <v>0</v>
      </c>
      <c r="O27" s="29" t="e">
        <f t="shared" si="9"/>
        <v>#DIV/0!</v>
      </c>
      <c r="P27" s="56"/>
      <c r="Q27" s="56"/>
      <c r="T27" s="21"/>
    </row>
    <row r="28" spans="3:20" outlineLevel="1">
      <c r="D28" s="23">
        <f t="shared" si="11"/>
        <v>6</v>
      </c>
      <c r="E28" s="55"/>
      <c r="F28" s="55"/>
      <c r="G28" s="55"/>
      <c r="H28" s="55"/>
      <c r="I28" s="29">
        <f t="shared" si="10"/>
        <v>0</v>
      </c>
      <c r="J28" s="29" t="e">
        <f t="shared" si="7"/>
        <v>#DIV/0!</v>
      </c>
      <c r="L28" s="55"/>
      <c r="M28" s="55"/>
      <c r="N28" s="29">
        <f t="shared" si="8"/>
        <v>0</v>
      </c>
      <c r="O28" s="29" t="e">
        <f t="shared" si="9"/>
        <v>#DIV/0!</v>
      </c>
      <c r="P28" s="56"/>
      <c r="Q28" s="56"/>
      <c r="T28" s="21"/>
    </row>
    <row r="29" spans="3:20" outlineLevel="1">
      <c r="D29" s="23">
        <f t="shared" si="11"/>
        <v>7</v>
      </c>
      <c r="E29" s="55"/>
      <c r="F29" s="55"/>
      <c r="G29" s="55"/>
      <c r="H29" s="55"/>
      <c r="I29" s="29">
        <f t="shared" si="10"/>
        <v>0</v>
      </c>
      <c r="J29" s="29" t="e">
        <f t="shared" si="7"/>
        <v>#DIV/0!</v>
      </c>
      <c r="L29" s="55"/>
      <c r="M29" s="55"/>
      <c r="N29" s="29">
        <f t="shared" si="8"/>
        <v>0</v>
      </c>
      <c r="O29" s="29" t="e">
        <f t="shared" si="9"/>
        <v>#DIV/0!</v>
      </c>
      <c r="P29" s="56"/>
      <c r="Q29" s="56"/>
      <c r="T29" s="21"/>
    </row>
    <row r="30" spans="3:20" outlineLevel="1">
      <c r="D30" s="23">
        <f t="shared" si="11"/>
        <v>8</v>
      </c>
      <c r="E30" s="55"/>
      <c r="F30" s="55"/>
      <c r="G30" s="55"/>
      <c r="H30" s="55"/>
      <c r="I30" s="29">
        <f t="shared" si="10"/>
        <v>0</v>
      </c>
      <c r="J30" s="29" t="e">
        <f t="shared" si="7"/>
        <v>#DIV/0!</v>
      </c>
      <c r="L30" s="55"/>
      <c r="M30" s="55"/>
      <c r="N30" s="29">
        <f t="shared" si="8"/>
        <v>0</v>
      </c>
      <c r="O30" s="29" t="e">
        <f t="shared" si="9"/>
        <v>#DIV/0!</v>
      </c>
      <c r="P30" s="56"/>
      <c r="Q30" s="56"/>
      <c r="T30" s="21"/>
    </row>
    <row r="31" spans="3:20" outlineLevel="1">
      <c r="D31" s="23">
        <f t="shared" si="11"/>
        <v>9</v>
      </c>
      <c r="E31" s="55"/>
      <c r="F31" s="55"/>
      <c r="G31" s="55"/>
      <c r="H31" s="55"/>
      <c r="I31" s="29">
        <f t="shared" si="10"/>
        <v>0</v>
      </c>
      <c r="J31" s="29" t="e">
        <f t="shared" si="7"/>
        <v>#DIV/0!</v>
      </c>
      <c r="L31" s="55"/>
      <c r="M31" s="55"/>
      <c r="N31" s="29">
        <f t="shared" si="8"/>
        <v>0</v>
      </c>
      <c r="O31" s="29" t="e">
        <f t="shared" si="9"/>
        <v>#DIV/0!</v>
      </c>
      <c r="P31" s="56"/>
      <c r="Q31" s="56"/>
      <c r="T31" s="21"/>
    </row>
    <row r="32" spans="3:20" outlineLevel="1">
      <c r="D32" s="23">
        <f t="shared" si="11"/>
        <v>10</v>
      </c>
      <c r="E32" s="55"/>
      <c r="F32" s="55"/>
      <c r="G32" s="55"/>
      <c r="H32" s="55"/>
      <c r="I32" s="29">
        <f t="shared" si="10"/>
        <v>0</v>
      </c>
      <c r="J32" s="29" t="e">
        <f t="shared" si="7"/>
        <v>#DIV/0!</v>
      </c>
      <c r="L32" s="55"/>
      <c r="M32" s="55"/>
      <c r="N32" s="29">
        <f t="shared" si="8"/>
        <v>0</v>
      </c>
      <c r="O32" s="29" t="e">
        <f t="shared" si="9"/>
        <v>#DIV/0!</v>
      </c>
      <c r="P32" s="56"/>
      <c r="Q32" s="56"/>
      <c r="T32" s="21"/>
    </row>
    <row r="33" spans="3:20" s="35" customFormat="1">
      <c r="D33" s="36"/>
      <c r="E33" s="36" t="s">
        <v>45</v>
      </c>
      <c r="F33" s="37"/>
      <c r="G33" s="37"/>
      <c r="H33" s="37"/>
      <c r="I33" s="36">
        <f>SUM(I23:I32)</f>
        <v>0</v>
      </c>
      <c r="J33" s="36" t="e">
        <f>SUM(J23:J32)</f>
        <v>#DIV/0!</v>
      </c>
      <c r="K33"/>
      <c r="L33" s="37"/>
      <c r="M33" s="37"/>
      <c r="N33" s="36">
        <f>SUM(N23:N32)</f>
        <v>0</v>
      </c>
      <c r="O33" s="36" t="e">
        <f>SUM(O23:O32)</f>
        <v>#DIV/0!</v>
      </c>
      <c r="P33" s="38"/>
      <c r="Q33" s="38"/>
    </row>
    <row r="34" spans="3:20">
      <c r="T34" s="21"/>
    </row>
    <row r="35" spans="3:20">
      <c r="G35" s="179" t="str">
        <f>G22</f>
        <v>Number of people / units</v>
      </c>
      <c r="H35" s="179"/>
      <c r="I35" s="179"/>
      <c r="J35" s="179"/>
      <c r="L35" s="179" t="str">
        <f>L21</f>
        <v>Full coverage case</v>
      </c>
      <c r="M35" s="179"/>
      <c r="N35" s="179"/>
      <c r="O35" s="179"/>
      <c r="P35" s="180" t="s">
        <v>50</v>
      </c>
      <c r="Q35" s="181"/>
      <c r="T35" s="21"/>
    </row>
    <row r="36" spans="3:20" ht="45">
      <c r="C36" s="1" t="str">
        <f>'B. CostCategories'!F51</f>
        <v>R40</v>
      </c>
      <c r="D36" s="28" t="s">
        <v>46</v>
      </c>
      <c r="E36" s="28" t="str">
        <f>INDEX('B. CostCategories'!E:E,MATCH(C36,'B. CostCategories'!F:F,0))</f>
        <v>Loss of personal income</v>
      </c>
      <c r="F36" s="28" t="str">
        <f>"Unit cost ("&amp;I_CurrencySymbol &amp;")"</f>
        <v>Unit cost ()</v>
      </c>
      <c r="G36" s="28" t="s">
        <v>47</v>
      </c>
      <c r="H36" s="28" t="s">
        <v>48</v>
      </c>
      <c r="I36" s="28" t="str">
        <f>"Total cost ("&amp;I_CurrencySymbol&amp;")"</f>
        <v>Total cost ()</v>
      </c>
      <c r="J36" s="28" t="s">
        <v>44</v>
      </c>
      <c r="L36" s="32" t="str">
        <f t="shared" ref="L36:O36" si="12">G36</f>
        <v>Number of people / units</v>
      </c>
      <c r="M36" s="30" t="str">
        <f t="shared" si="12"/>
        <v>Days / hours</v>
      </c>
      <c r="N36" s="30" t="str">
        <f t="shared" si="12"/>
        <v>Total cost ()</v>
      </c>
      <c r="O36" s="31" t="str">
        <f t="shared" si="12"/>
        <v>Total cost $</v>
      </c>
      <c r="P36" s="34" t="s">
        <v>51</v>
      </c>
      <c r="Q36" s="34" t="s">
        <v>52</v>
      </c>
      <c r="T36" s="21"/>
    </row>
    <row r="37" spans="3:20" outlineLevel="1">
      <c r="D37" s="23">
        <v>1</v>
      </c>
      <c r="E37" s="55"/>
      <c r="F37" s="55"/>
      <c r="G37" s="55"/>
      <c r="H37" s="55"/>
      <c r="I37" s="29">
        <f>IF(H37="",$F37*G37,$F37*G37*H37)</f>
        <v>0</v>
      </c>
      <c r="J37" s="29" t="e">
        <f t="shared" ref="J37:J46" si="13">I37/I_ExchangeRate</f>
        <v>#DIV/0!</v>
      </c>
      <c r="L37" s="55"/>
      <c r="M37" s="55"/>
      <c r="N37" s="29">
        <f t="shared" ref="N37:N46" si="14">IF(M37="",$F37*L37,$F37*L37*M37)</f>
        <v>0</v>
      </c>
      <c r="O37" s="29" t="e">
        <f t="shared" ref="O37:O46" si="15">N37/I_ExchangeRate</f>
        <v>#DIV/0!</v>
      </c>
      <c r="P37" s="56"/>
      <c r="Q37" s="56"/>
      <c r="T37" s="21"/>
    </row>
    <row r="38" spans="3:20" outlineLevel="1">
      <c r="D38" s="23">
        <f>D37+1</f>
        <v>2</v>
      </c>
      <c r="E38" s="55"/>
      <c r="F38" s="55"/>
      <c r="G38" s="55"/>
      <c r="H38" s="55"/>
      <c r="I38" s="29">
        <f t="shared" ref="I38:I46" si="16">IF(H38="",$F38*G38,$F38*G38*H38)</f>
        <v>0</v>
      </c>
      <c r="J38" s="29" t="e">
        <f t="shared" si="13"/>
        <v>#DIV/0!</v>
      </c>
      <c r="L38" s="55"/>
      <c r="M38" s="55"/>
      <c r="N38" s="29">
        <f t="shared" si="14"/>
        <v>0</v>
      </c>
      <c r="O38" s="29" t="e">
        <f t="shared" si="15"/>
        <v>#DIV/0!</v>
      </c>
      <c r="P38" s="56"/>
      <c r="Q38" s="56"/>
      <c r="T38" s="21"/>
    </row>
    <row r="39" spans="3:20" outlineLevel="1">
      <c r="D39" s="23">
        <f t="shared" ref="D39:D46" si="17">D38+1</f>
        <v>3</v>
      </c>
      <c r="E39" s="55"/>
      <c r="F39" s="55"/>
      <c r="G39" s="55"/>
      <c r="H39" s="55"/>
      <c r="I39" s="29">
        <f t="shared" si="16"/>
        <v>0</v>
      </c>
      <c r="J39" s="29" t="e">
        <f t="shared" si="13"/>
        <v>#DIV/0!</v>
      </c>
      <c r="L39" s="55"/>
      <c r="M39" s="55"/>
      <c r="N39" s="29">
        <f t="shared" si="14"/>
        <v>0</v>
      </c>
      <c r="O39" s="29" t="e">
        <f t="shared" si="15"/>
        <v>#DIV/0!</v>
      </c>
      <c r="P39" s="56"/>
      <c r="Q39" s="56"/>
      <c r="T39" s="21"/>
    </row>
    <row r="40" spans="3:20" outlineLevel="1">
      <c r="D40" s="23">
        <f t="shared" si="17"/>
        <v>4</v>
      </c>
      <c r="E40" s="55"/>
      <c r="F40" s="55"/>
      <c r="G40" s="55"/>
      <c r="H40" s="55"/>
      <c r="I40" s="29">
        <f t="shared" si="16"/>
        <v>0</v>
      </c>
      <c r="J40" s="29" t="e">
        <f t="shared" si="13"/>
        <v>#DIV/0!</v>
      </c>
      <c r="L40" s="55"/>
      <c r="M40" s="55"/>
      <c r="N40" s="29">
        <f t="shared" si="14"/>
        <v>0</v>
      </c>
      <c r="O40" s="29" t="e">
        <f t="shared" si="15"/>
        <v>#DIV/0!</v>
      </c>
      <c r="P40" s="56"/>
      <c r="Q40" s="56"/>
      <c r="T40" s="21"/>
    </row>
    <row r="41" spans="3:20" outlineLevel="1">
      <c r="D41" s="23">
        <f t="shared" si="17"/>
        <v>5</v>
      </c>
      <c r="E41" s="55"/>
      <c r="F41" s="55"/>
      <c r="G41" s="55"/>
      <c r="H41" s="55"/>
      <c r="I41" s="29">
        <f t="shared" si="16"/>
        <v>0</v>
      </c>
      <c r="J41" s="29" t="e">
        <f t="shared" si="13"/>
        <v>#DIV/0!</v>
      </c>
      <c r="L41" s="55"/>
      <c r="M41" s="55"/>
      <c r="N41" s="29">
        <f t="shared" si="14"/>
        <v>0</v>
      </c>
      <c r="O41" s="29" t="e">
        <f t="shared" si="15"/>
        <v>#DIV/0!</v>
      </c>
      <c r="P41" s="56"/>
      <c r="Q41" s="56"/>
      <c r="T41" s="21"/>
    </row>
    <row r="42" spans="3:20" outlineLevel="1">
      <c r="D42" s="23">
        <f t="shared" si="17"/>
        <v>6</v>
      </c>
      <c r="E42" s="55"/>
      <c r="F42" s="55"/>
      <c r="G42" s="55"/>
      <c r="H42" s="55"/>
      <c r="I42" s="29">
        <f t="shared" si="16"/>
        <v>0</v>
      </c>
      <c r="J42" s="29" t="e">
        <f t="shared" si="13"/>
        <v>#DIV/0!</v>
      </c>
      <c r="L42" s="55"/>
      <c r="M42" s="55"/>
      <c r="N42" s="29">
        <f t="shared" si="14"/>
        <v>0</v>
      </c>
      <c r="O42" s="29" t="e">
        <f t="shared" si="15"/>
        <v>#DIV/0!</v>
      </c>
      <c r="P42" s="56"/>
      <c r="Q42" s="56"/>
      <c r="T42" s="21"/>
    </row>
    <row r="43" spans="3:20" outlineLevel="1">
      <c r="D43" s="23">
        <f t="shared" si="17"/>
        <v>7</v>
      </c>
      <c r="E43" s="55"/>
      <c r="F43" s="55"/>
      <c r="G43" s="55"/>
      <c r="H43" s="55"/>
      <c r="I43" s="29">
        <f t="shared" si="16"/>
        <v>0</v>
      </c>
      <c r="J43" s="29" t="e">
        <f t="shared" si="13"/>
        <v>#DIV/0!</v>
      </c>
      <c r="L43" s="55"/>
      <c r="M43" s="55"/>
      <c r="N43" s="29">
        <f t="shared" si="14"/>
        <v>0</v>
      </c>
      <c r="O43" s="29" t="e">
        <f t="shared" si="15"/>
        <v>#DIV/0!</v>
      </c>
      <c r="P43" s="56"/>
      <c r="Q43" s="56"/>
      <c r="T43" s="21"/>
    </row>
    <row r="44" spans="3:20" outlineLevel="1">
      <c r="D44" s="23">
        <f t="shared" si="17"/>
        <v>8</v>
      </c>
      <c r="E44" s="55"/>
      <c r="F44" s="55"/>
      <c r="G44" s="55"/>
      <c r="H44" s="55"/>
      <c r="I44" s="29">
        <f t="shared" si="16"/>
        <v>0</v>
      </c>
      <c r="J44" s="29" t="e">
        <f t="shared" si="13"/>
        <v>#DIV/0!</v>
      </c>
      <c r="L44" s="55"/>
      <c r="M44" s="55"/>
      <c r="N44" s="29">
        <f t="shared" si="14"/>
        <v>0</v>
      </c>
      <c r="O44" s="29" t="e">
        <f t="shared" si="15"/>
        <v>#DIV/0!</v>
      </c>
      <c r="P44" s="56"/>
      <c r="Q44" s="56"/>
      <c r="T44" s="21"/>
    </row>
    <row r="45" spans="3:20" outlineLevel="1">
      <c r="D45" s="23">
        <f t="shared" si="17"/>
        <v>9</v>
      </c>
      <c r="E45" s="55"/>
      <c r="F45" s="55"/>
      <c r="G45" s="55"/>
      <c r="H45" s="55"/>
      <c r="I45" s="29">
        <f t="shared" si="16"/>
        <v>0</v>
      </c>
      <c r="J45" s="29" t="e">
        <f t="shared" si="13"/>
        <v>#DIV/0!</v>
      </c>
      <c r="L45" s="55"/>
      <c r="M45" s="55"/>
      <c r="N45" s="29">
        <f t="shared" si="14"/>
        <v>0</v>
      </c>
      <c r="O45" s="29" t="e">
        <f t="shared" si="15"/>
        <v>#DIV/0!</v>
      </c>
      <c r="P45" s="56"/>
      <c r="Q45" s="56"/>
      <c r="T45" s="21"/>
    </row>
    <row r="46" spans="3:20" outlineLevel="1">
      <c r="D46" s="23">
        <f t="shared" si="17"/>
        <v>10</v>
      </c>
      <c r="E46" s="55"/>
      <c r="F46" s="55"/>
      <c r="G46" s="55"/>
      <c r="H46" s="55"/>
      <c r="I46" s="29">
        <f t="shared" si="16"/>
        <v>0</v>
      </c>
      <c r="J46" s="29" t="e">
        <f t="shared" si="13"/>
        <v>#DIV/0!</v>
      </c>
      <c r="L46" s="55"/>
      <c r="M46" s="55"/>
      <c r="N46" s="29">
        <f t="shared" si="14"/>
        <v>0</v>
      </c>
      <c r="O46" s="29" t="e">
        <f t="shared" si="15"/>
        <v>#DIV/0!</v>
      </c>
      <c r="P46" s="56"/>
      <c r="Q46" s="56"/>
      <c r="T46" s="21"/>
    </row>
    <row r="47" spans="3:20" s="35" customFormat="1">
      <c r="D47" s="36"/>
      <c r="E47" s="36" t="s">
        <v>45</v>
      </c>
      <c r="F47" s="37"/>
      <c r="G47" s="37"/>
      <c r="H47" s="37"/>
      <c r="I47" s="36">
        <f>SUM(I37:I46)</f>
        <v>0</v>
      </c>
      <c r="J47" s="36" t="e">
        <f>SUM(J37:J46)</f>
        <v>#DIV/0!</v>
      </c>
      <c r="K47"/>
      <c r="L47" s="37"/>
      <c r="M47" s="37"/>
      <c r="N47" s="36">
        <f>SUM(N37:N46)</f>
        <v>0</v>
      </c>
      <c r="O47" s="36" t="e">
        <f>SUM(O37:O46)</f>
        <v>#DIV/0!</v>
      </c>
      <c r="P47" s="38"/>
      <c r="Q47" s="38"/>
    </row>
    <row r="48" spans="3:20">
      <c r="T48" s="21"/>
    </row>
    <row r="49" spans="3:20">
      <c r="G49" s="179" t="str">
        <f>G36</f>
        <v>Number of people / units</v>
      </c>
      <c r="H49" s="179"/>
      <c r="I49" s="179"/>
      <c r="J49" s="179"/>
      <c r="L49" s="179" t="str">
        <f>L35</f>
        <v>Full coverage case</v>
      </c>
      <c r="M49" s="179"/>
      <c r="N49" s="179"/>
      <c r="O49" s="179"/>
      <c r="P49" s="180" t="s">
        <v>50</v>
      </c>
      <c r="Q49" s="181"/>
      <c r="T49" s="21"/>
    </row>
    <row r="50" spans="3:20" ht="45">
      <c r="C50" s="1" t="str">
        <f>'B. CostCategories'!F52</f>
        <v>R41</v>
      </c>
      <c r="D50" s="28" t="s">
        <v>46</v>
      </c>
      <c r="E50" s="28" t="str">
        <f>INDEX('B. CostCategories'!E:E,MATCH(C50,'B. CostCategories'!F:F,0))</f>
        <v>Personal expenses for ambulance call</v>
      </c>
      <c r="F50" s="28" t="str">
        <f>"Unit cost ("&amp;I_CurrencySymbol &amp;")"</f>
        <v>Unit cost ()</v>
      </c>
      <c r="G50" s="28" t="s">
        <v>47</v>
      </c>
      <c r="H50" s="28" t="s">
        <v>48</v>
      </c>
      <c r="I50" s="28" t="str">
        <f>"Total cost ("&amp;I_CurrencySymbol&amp;")"</f>
        <v>Total cost ()</v>
      </c>
      <c r="J50" s="28" t="s">
        <v>44</v>
      </c>
      <c r="L50" s="32" t="str">
        <f t="shared" ref="L50:O50" si="18">G50</f>
        <v>Number of people / units</v>
      </c>
      <c r="M50" s="30" t="str">
        <f t="shared" si="18"/>
        <v>Days / hours</v>
      </c>
      <c r="N50" s="30" t="str">
        <f t="shared" si="18"/>
        <v>Total cost ()</v>
      </c>
      <c r="O50" s="31" t="str">
        <f t="shared" si="18"/>
        <v>Total cost $</v>
      </c>
      <c r="P50" s="34" t="s">
        <v>51</v>
      </c>
      <c r="Q50" s="34" t="s">
        <v>52</v>
      </c>
      <c r="T50" s="21"/>
    </row>
    <row r="51" spans="3:20" outlineLevel="2">
      <c r="D51" s="23">
        <v>1</v>
      </c>
      <c r="E51" s="55"/>
      <c r="F51" s="55"/>
      <c r="G51" s="55"/>
      <c r="H51" s="55"/>
      <c r="I51" s="29">
        <f>IF(H51="",$F51*G51,$F51*G51*H51)</f>
        <v>0</v>
      </c>
      <c r="J51" s="29" t="e">
        <f t="shared" ref="J51:J60" si="19">I51/I_ExchangeRate</f>
        <v>#DIV/0!</v>
      </c>
      <c r="L51" s="55"/>
      <c r="M51" s="55"/>
      <c r="N51" s="29">
        <f t="shared" ref="N51:N60" si="20">IF(M51="",$F51*L51,$F51*L51*M51)</f>
        <v>0</v>
      </c>
      <c r="O51" s="29" t="e">
        <f t="shared" ref="O51:O60" si="21">N51/I_ExchangeRate</f>
        <v>#DIV/0!</v>
      </c>
      <c r="P51" s="56"/>
      <c r="Q51" s="56"/>
      <c r="T51" s="21"/>
    </row>
    <row r="52" spans="3:20" outlineLevel="2">
      <c r="D52" s="23">
        <f>D51+1</f>
        <v>2</v>
      </c>
      <c r="E52" s="55"/>
      <c r="F52" s="55"/>
      <c r="G52" s="55"/>
      <c r="H52" s="55"/>
      <c r="I52" s="29">
        <f t="shared" ref="I52:I60" si="22">IF(H52="",$F52*G52,$F52*G52*H52)</f>
        <v>0</v>
      </c>
      <c r="J52" s="29" t="e">
        <f t="shared" si="19"/>
        <v>#DIV/0!</v>
      </c>
      <c r="L52" s="55"/>
      <c r="M52" s="55"/>
      <c r="N52" s="29">
        <f t="shared" si="20"/>
        <v>0</v>
      </c>
      <c r="O52" s="29" t="e">
        <f t="shared" si="21"/>
        <v>#DIV/0!</v>
      </c>
      <c r="P52" s="56"/>
      <c r="Q52" s="56"/>
      <c r="T52" s="21"/>
    </row>
    <row r="53" spans="3:20" outlineLevel="2">
      <c r="D53" s="23">
        <f t="shared" ref="D53:D60" si="23">D52+1</f>
        <v>3</v>
      </c>
      <c r="E53" s="55"/>
      <c r="F53" s="55"/>
      <c r="G53" s="55"/>
      <c r="H53" s="55"/>
      <c r="I53" s="29">
        <f t="shared" si="22"/>
        <v>0</v>
      </c>
      <c r="J53" s="29" t="e">
        <f t="shared" si="19"/>
        <v>#DIV/0!</v>
      </c>
      <c r="L53" s="55"/>
      <c r="M53" s="55"/>
      <c r="N53" s="29">
        <f t="shared" si="20"/>
        <v>0</v>
      </c>
      <c r="O53" s="29" t="e">
        <f t="shared" si="21"/>
        <v>#DIV/0!</v>
      </c>
      <c r="P53" s="56"/>
      <c r="Q53" s="56"/>
      <c r="T53" s="21"/>
    </row>
    <row r="54" spans="3:20" outlineLevel="2">
      <c r="D54" s="23">
        <f t="shared" si="23"/>
        <v>4</v>
      </c>
      <c r="E54" s="55"/>
      <c r="F54" s="55"/>
      <c r="G54" s="55"/>
      <c r="H54" s="55"/>
      <c r="I54" s="29">
        <f t="shared" si="22"/>
        <v>0</v>
      </c>
      <c r="J54" s="29" t="e">
        <f t="shared" si="19"/>
        <v>#DIV/0!</v>
      </c>
      <c r="L54" s="55"/>
      <c r="M54" s="55"/>
      <c r="N54" s="29">
        <f t="shared" si="20"/>
        <v>0</v>
      </c>
      <c r="O54" s="29" t="e">
        <f t="shared" si="21"/>
        <v>#DIV/0!</v>
      </c>
      <c r="P54" s="56"/>
      <c r="Q54" s="56"/>
      <c r="T54" s="21"/>
    </row>
    <row r="55" spans="3:20" outlineLevel="2">
      <c r="D55" s="23">
        <f t="shared" si="23"/>
        <v>5</v>
      </c>
      <c r="E55" s="55"/>
      <c r="F55" s="55"/>
      <c r="G55" s="55"/>
      <c r="H55" s="55"/>
      <c r="I55" s="29">
        <f t="shared" si="22"/>
        <v>0</v>
      </c>
      <c r="J55" s="29" t="e">
        <f t="shared" si="19"/>
        <v>#DIV/0!</v>
      </c>
      <c r="L55" s="55"/>
      <c r="M55" s="55"/>
      <c r="N55" s="29">
        <f t="shared" si="20"/>
        <v>0</v>
      </c>
      <c r="O55" s="29" t="e">
        <f t="shared" si="21"/>
        <v>#DIV/0!</v>
      </c>
      <c r="P55" s="56"/>
      <c r="Q55" s="56"/>
      <c r="T55" s="21"/>
    </row>
    <row r="56" spans="3:20" outlineLevel="2">
      <c r="D56" s="23">
        <f t="shared" si="23"/>
        <v>6</v>
      </c>
      <c r="E56" s="55"/>
      <c r="F56" s="55"/>
      <c r="G56" s="55"/>
      <c r="H56" s="55"/>
      <c r="I56" s="29">
        <f t="shared" si="22"/>
        <v>0</v>
      </c>
      <c r="J56" s="29" t="e">
        <f t="shared" si="19"/>
        <v>#DIV/0!</v>
      </c>
      <c r="L56" s="55"/>
      <c r="M56" s="55"/>
      <c r="N56" s="29">
        <f t="shared" si="20"/>
        <v>0</v>
      </c>
      <c r="O56" s="29" t="e">
        <f t="shared" si="21"/>
        <v>#DIV/0!</v>
      </c>
      <c r="P56" s="56"/>
      <c r="Q56" s="56"/>
      <c r="T56" s="21"/>
    </row>
    <row r="57" spans="3:20" outlineLevel="2">
      <c r="D57" s="23">
        <f t="shared" si="23"/>
        <v>7</v>
      </c>
      <c r="E57" s="55"/>
      <c r="F57" s="55"/>
      <c r="G57" s="55"/>
      <c r="H57" s="55"/>
      <c r="I57" s="29">
        <f t="shared" si="22"/>
        <v>0</v>
      </c>
      <c r="J57" s="29" t="e">
        <f t="shared" si="19"/>
        <v>#DIV/0!</v>
      </c>
      <c r="L57" s="55"/>
      <c r="M57" s="55"/>
      <c r="N57" s="29">
        <f t="shared" si="20"/>
        <v>0</v>
      </c>
      <c r="O57" s="29" t="e">
        <f t="shared" si="21"/>
        <v>#DIV/0!</v>
      </c>
      <c r="P57" s="56"/>
      <c r="Q57" s="56"/>
      <c r="T57" s="21"/>
    </row>
    <row r="58" spans="3:20" outlineLevel="2">
      <c r="D58" s="23">
        <f t="shared" si="23"/>
        <v>8</v>
      </c>
      <c r="E58" s="55"/>
      <c r="F58" s="55"/>
      <c r="G58" s="55"/>
      <c r="H58" s="55"/>
      <c r="I58" s="29">
        <f t="shared" si="22"/>
        <v>0</v>
      </c>
      <c r="J58" s="29" t="e">
        <f t="shared" si="19"/>
        <v>#DIV/0!</v>
      </c>
      <c r="L58" s="55"/>
      <c r="M58" s="55"/>
      <c r="N58" s="29">
        <f t="shared" si="20"/>
        <v>0</v>
      </c>
      <c r="O58" s="29" t="e">
        <f t="shared" si="21"/>
        <v>#DIV/0!</v>
      </c>
      <c r="P58" s="56"/>
      <c r="Q58" s="56"/>
      <c r="T58" s="21"/>
    </row>
    <row r="59" spans="3:20" outlineLevel="2">
      <c r="D59" s="23">
        <f t="shared" si="23"/>
        <v>9</v>
      </c>
      <c r="E59" s="55"/>
      <c r="F59" s="55"/>
      <c r="G59" s="55"/>
      <c r="H59" s="55"/>
      <c r="I59" s="29">
        <f t="shared" si="22"/>
        <v>0</v>
      </c>
      <c r="J59" s="29" t="e">
        <f t="shared" si="19"/>
        <v>#DIV/0!</v>
      </c>
      <c r="L59" s="55"/>
      <c r="M59" s="55"/>
      <c r="N59" s="29">
        <f t="shared" si="20"/>
        <v>0</v>
      </c>
      <c r="O59" s="29" t="e">
        <f t="shared" si="21"/>
        <v>#DIV/0!</v>
      </c>
      <c r="P59" s="56"/>
      <c r="Q59" s="56"/>
      <c r="T59" s="21"/>
    </row>
    <row r="60" spans="3:20" outlineLevel="2">
      <c r="D60" s="23">
        <f t="shared" si="23"/>
        <v>10</v>
      </c>
      <c r="E60" s="55"/>
      <c r="F60" s="55"/>
      <c r="G60" s="55"/>
      <c r="H60" s="55"/>
      <c r="I60" s="29">
        <f t="shared" si="22"/>
        <v>0</v>
      </c>
      <c r="J60" s="29" t="e">
        <f t="shared" si="19"/>
        <v>#DIV/0!</v>
      </c>
      <c r="L60" s="55"/>
      <c r="M60" s="55"/>
      <c r="N60" s="29">
        <f t="shared" si="20"/>
        <v>0</v>
      </c>
      <c r="O60" s="29" t="e">
        <f t="shared" si="21"/>
        <v>#DIV/0!</v>
      </c>
      <c r="P60" s="56"/>
      <c r="Q60" s="56"/>
      <c r="T60" s="21"/>
    </row>
    <row r="61" spans="3:20" s="35" customFormat="1">
      <c r="D61" s="36"/>
      <c r="E61" s="36" t="s">
        <v>45</v>
      </c>
      <c r="F61" s="37"/>
      <c r="G61" s="37"/>
      <c r="H61" s="37"/>
      <c r="I61" s="36">
        <f>SUM(I51:I60)</f>
        <v>0</v>
      </c>
      <c r="J61" s="36" t="e">
        <f>SUM(J51:J60)</f>
        <v>#DIV/0!</v>
      </c>
      <c r="K61"/>
      <c r="L61" s="37"/>
      <c r="M61" s="37"/>
      <c r="N61" s="36">
        <f>SUM(N51:N60)</f>
        <v>0</v>
      </c>
      <c r="O61" s="36" t="e">
        <f>SUM(O51:O60)</f>
        <v>#DIV/0!</v>
      </c>
      <c r="P61" s="38"/>
      <c r="Q61" s="38"/>
    </row>
    <row r="62" spans="3:20">
      <c r="E62" s="21"/>
      <c r="F62" s="26"/>
      <c r="G62" s="26"/>
      <c r="H62" s="27"/>
      <c r="I62" s="27"/>
      <c r="J62" s="27"/>
    </row>
    <row r="63" spans="3:20">
      <c r="G63" s="179" t="str">
        <f>G50</f>
        <v>Number of people / units</v>
      </c>
      <c r="H63" s="179"/>
      <c r="I63" s="179"/>
      <c r="J63" s="179"/>
      <c r="L63" s="179" t="str">
        <f>L49</f>
        <v>Full coverage case</v>
      </c>
      <c r="M63" s="179"/>
      <c r="N63" s="179"/>
      <c r="O63" s="179"/>
      <c r="P63" s="180" t="s">
        <v>50</v>
      </c>
      <c r="Q63" s="181"/>
      <c r="T63" s="21"/>
    </row>
    <row r="64" spans="3:20" ht="45">
      <c r="C64" s="1" t="str">
        <f>'B. CostCategories'!F53</f>
        <v>R42</v>
      </c>
      <c r="D64" s="28" t="s">
        <v>46</v>
      </c>
      <c r="E64" s="28" t="str">
        <f>INDEX('B. CostCategories'!E:E,MATCH(C64,'B. CostCategories'!F:F,0))</f>
        <v>Personal expenses for diagnostic and medicine</v>
      </c>
      <c r="F64" s="28" t="str">
        <f>"Unit cost ("&amp;I_CurrencySymbol &amp;")"</f>
        <v>Unit cost ()</v>
      </c>
      <c r="G64" s="28" t="s">
        <v>47</v>
      </c>
      <c r="H64" s="28" t="s">
        <v>48</v>
      </c>
      <c r="I64" s="28" t="str">
        <f>"Total cost ("&amp;I_CurrencySymbol&amp;")"</f>
        <v>Total cost ()</v>
      </c>
      <c r="J64" s="28" t="s">
        <v>44</v>
      </c>
      <c r="L64" s="32" t="str">
        <f t="shared" ref="L64:O64" si="24">G64</f>
        <v>Number of people / units</v>
      </c>
      <c r="M64" s="30" t="str">
        <f t="shared" si="24"/>
        <v>Days / hours</v>
      </c>
      <c r="N64" s="30" t="str">
        <f t="shared" si="24"/>
        <v>Total cost ()</v>
      </c>
      <c r="O64" s="31" t="str">
        <f t="shared" si="24"/>
        <v>Total cost $</v>
      </c>
      <c r="P64" s="34" t="s">
        <v>51</v>
      </c>
      <c r="Q64" s="34" t="s">
        <v>52</v>
      </c>
      <c r="T64" s="21"/>
    </row>
    <row r="65" spans="3:20" outlineLevel="2">
      <c r="D65" s="23">
        <v>1</v>
      </c>
      <c r="E65" s="55"/>
      <c r="F65" s="55"/>
      <c r="G65" s="55"/>
      <c r="H65" s="55"/>
      <c r="I65" s="29">
        <f>IF(H65="",$F65*G65,$F65*G65*H65)</f>
        <v>0</v>
      </c>
      <c r="J65" s="29" t="e">
        <f t="shared" ref="J65:J74" si="25">I65/I_ExchangeRate</f>
        <v>#DIV/0!</v>
      </c>
      <c r="L65" s="55"/>
      <c r="M65" s="55"/>
      <c r="N65" s="29">
        <f t="shared" ref="N65:N74" si="26">IF(M65="",$F65*L65,$F65*L65*M65)</f>
        <v>0</v>
      </c>
      <c r="O65" s="29" t="e">
        <f t="shared" ref="O65:O74" si="27">N65/I_ExchangeRate</f>
        <v>#DIV/0!</v>
      </c>
      <c r="P65" s="56"/>
      <c r="Q65" s="56"/>
      <c r="T65" s="21"/>
    </row>
    <row r="66" spans="3:20" outlineLevel="2">
      <c r="D66" s="23">
        <f>D65+1</f>
        <v>2</v>
      </c>
      <c r="E66" s="55"/>
      <c r="F66" s="55"/>
      <c r="G66" s="55"/>
      <c r="H66" s="55"/>
      <c r="I66" s="29">
        <f t="shared" ref="I66:I74" si="28">IF(H66="",$F66*G66,$F66*G66*H66)</f>
        <v>0</v>
      </c>
      <c r="J66" s="29" t="e">
        <f t="shared" si="25"/>
        <v>#DIV/0!</v>
      </c>
      <c r="L66" s="55"/>
      <c r="M66" s="55"/>
      <c r="N66" s="29">
        <f t="shared" si="26"/>
        <v>0</v>
      </c>
      <c r="O66" s="29" t="e">
        <f t="shared" si="27"/>
        <v>#DIV/0!</v>
      </c>
      <c r="P66" s="56"/>
      <c r="Q66" s="56"/>
      <c r="T66" s="21"/>
    </row>
    <row r="67" spans="3:20" outlineLevel="2">
      <c r="D67" s="23">
        <f t="shared" ref="D67:D74" si="29">D66+1</f>
        <v>3</v>
      </c>
      <c r="E67" s="55"/>
      <c r="F67" s="55"/>
      <c r="G67" s="55"/>
      <c r="H67" s="55"/>
      <c r="I67" s="29">
        <f t="shared" si="28"/>
        <v>0</v>
      </c>
      <c r="J67" s="29" t="e">
        <f t="shared" si="25"/>
        <v>#DIV/0!</v>
      </c>
      <c r="L67" s="55"/>
      <c r="M67" s="55"/>
      <c r="N67" s="29">
        <f t="shared" si="26"/>
        <v>0</v>
      </c>
      <c r="O67" s="29" t="e">
        <f t="shared" si="27"/>
        <v>#DIV/0!</v>
      </c>
      <c r="P67" s="56"/>
      <c r="Q67" s="56"/>
      <c r="T67" s="21"/>
    </row>
    <row r="68" spans="3:20" outlineLevel="2">
      <c r="D68" s="23">
        <f t="shared" si="29"/>
        <v>4</v>
      </c>
      <c r="E68" s="55"/>
      <c r="F68" s="55"/>
      <c r="G68" s="55"/>
      <c r="H68" s="55"/>
      <c r="I68" s="29">
        <f t="shared" si="28"/>
        <v>0</v>
      </c>
      <c r="J68" s="29" t="e">
        <f t="shared" si="25"/>
        <v>#DIV/0!</v>
      </c>
      <c r="L68" s="55"/>
      <c r="M68" s="55"/>
      <c r="N68" s="29">
        <f t="shared" si="26"/>
        <v>0</v>
      </c>
      <c r="O68" s="29" t="e">
        <f t="shared" si="27"/>
        <v>#DIV/0!</v>
      </c>
      <c r="P68" s="56"/>
      <c r="Q68" s="56"/>
      <c r="T68" s="21"/>
    </row>
    <row r="69" spans="3:20" outlineLevel="2">
      <c r="D69" s="23">
        <f t="shared" si="29"/>
        <v>5</v>
      </c>
      <c r="E69" s="55"/>
      <c r="F69" s="55"/>
      <c r="G69" s="55"/>
      <c r="H69" s="55"/>
      <c r="I69" s="29">
        <f t="shared" si="28"/>
        <v>0</v>
      </c>
      <c r="J69" s="29" t="e">
        <f t="shared" si="25"/>
        <v>#DIV/0!</v>
      </c>
      <c r="L69" s="55"/>
      <c r="M69" s="55"/>
      <c r="N69" s="29">
        <f t="shared" si="26"/>
        <v>0</v>
      </c>
      <c r="O69" s="29" t="e">
        <f t="shared" si="27"/>
        <v>#DIV/0!</v>
      </c>
      <c r="P69" s="56"/>
      <c r="Q69" s="56"/>
      <c r="T69" s="21"/>
    </row>
    <row r="70" spans="3:20" outlineLevel="2">
      <c r="D70" s="23">
        <f t="shared" si="29"/>
        <v>6</v>
      </c>
      <c r="E70" s="55"/>
      <c r="F70" s="55"/>
      <c r="G70" s="55"/>
      <c r="H70" s="55"/>
      <c r="I70" s="29">
        <f t="shared" si="28"/>
        <v>0</v>
      </c>
      <c r="J70" s="29" t="e">
        <f t="shared" si="25"/>
        <v>#DIV/0!</v>
      </c>
      <c r="L70" s="55"/>
      <c r="M70" s="55"/>
      <c r="N70" s="29">
        <f t="shared" si="26"/>
        <v>0</v>
      </c>
      <c r="O70" s="29" t="e">
        <f t="shared" si="27"/>
        <v>#DIV/0!</v>
      </c>
      <c r="P70" s="56"/>
      <c r="Q70" s="56"/>
      <c r="T70" s="21"/>
    </row>
    <row r="71" spans="3:20" outlineLevel="2">
      <c r="D71" s="23">
        <f t="shared" si="29"/>
        <v>7</v>
      </c>
      <c r="E71" s="55"/>
      <c r="F71" s="55"/>
      <c r="G71" s="55"/>
      <c r="H71" s="55"/>
      <c r="I71" s="29">
        <f t="shared" si="28"/>
        <v>0</v>
      </c>
      <c r="J71" s="29" t="e">
        <f t="shared" si="25"/>
        <v>#DIV/0!</v>
      </c>
      <c r="L71" s="55"/>
      <c r="M71" s="55"/>
      <c r="N71" s="29">
        <f t="shared" si="26"/>
        <v>0</v>
      </c>
      <c r="O71" s="29" t="e">
        <f t="shared" si="27"/>
        <v>#DIV/0!</v>
      </c>
      <c r="P71" s="56"/>
      <c r="Q71" s="56"/>
      <c r="T71" s="21"/>
    </row>
    <row r="72" spans="3:20" outlineLevel="2">
      <c r="D72" s="23">
        <f t="shared" si="29"/>
        <v>8</v>
      </c>
      <c r="E72" s="55"/>
      <c r="F72" s="55"/>
      <c r="G72" s="55"/>
      <c r="H72" s="55"/>
      <c r="I72" s="29">
        <f t="shared" si="28"/>
        <v>0</v>
      </c>
      <c r="J72" s="29" t="e">
        <f t="shared" si="25"/>
        <v>#DIV/0!</v>
      </c>
      <c r="L72" s="55"/>
      <c r="M72" s="55"/>
      <c r="N72" s="29">
        <f t="shared" si="26"/>
        <v>0</v>
      </c>
      <c r="O72" s="29" t="e">
        <f t="shared" si="27"/>
        <v>#DIV/0!</v>
      </c>
      <c r="P72" s="56"/>
      <c r="Q72" s="56"/>
      <c r="T72" s="21"/>
    </row>
    <row r="73" spans="3:20" outlineLevel="2">
      <c r="D73" s="23">
        <f t="shared" si="29"/>
        <v>9</v>
      </c>
      <c r="E73" s="55"/>
      <c r="F73" s="55"/>
      <c r="G73" s="55"/>
      <c r="H73" s="55"/>
      <c r="I73" s="29">
        <f t="shared" si="28"/>
        <v>0</v>
      </c>
      <c r="J73" s="29" t="e">
        <f t="shared" si="25"/>
        <v>#DIV/0!</v>
      </c>
      <c r="L73" s="55"/>
      <c r="M73" s="55"/>
      <c r="N73" s="29">
        <f t="shared" si="26"/>
        <v>0</v>
      </c>
      <c r="O73" s="29" t="e">
        <f t="shared" si="27"/>
        <v>#DIV/0!</v>
      </c>
      <c r="P73" s="56"/>
      <c r="Q73" s="56"/>
      <c r="T73" s="21"/>
    </row>
    <row r="74" spans="3:20" outlineLevel="2">
      <c r="D74" s="23">
        <f t="shared" si="29"/>
        <v>10</v>
      </c>
      <c r="E74" s="55"/>
      <c r="F74" s="55"/>
      <c r="G74" s="55"/>
      <c r="H74" s="55"/>
      <c r="I74" s="29">
        <f t="shared" si="28"/>
        <v>0</v>
      </c>
      <c r="J74" s="29" t="e">
        <f t="shared" si="25"/>
        <v>#DIV/0!</v>
      </c>
      <c r="L74" s="55"/>
      <c r="M74" s="55"/>
      <c r="N74" s="29">
        <f t="shared" si="26"/>
        <v>0</v>
      </c>
      <c r="O74" s="29" t="e">
        <f t="shared" si="27"/>
        <v>#DIV/0!</v>
      </c>
      <c r="P74" s="56"/>
      <c r="Q74" s="56"/>
      <c r="T74" s="21"/>
    </row>
    <row r="75" spans="3:20" s="35" customFormat="1">
      <c r="D75" s="36"/>
      <c r="E75" s="36" t="s">
        <v>45</v>
      </c>
      <c r="F75" s="37"/>
      <c r="G75" s="37"/>
      <c r="H75" s="37"/>
      <c r="I75" s="36">
        <f>SUM(I65:I74)</f>
        <v>0</v>
      </c>
      <c r="J75" s="36" t="e">
        <f>SUM(J65:J74)</f>
        <v>#DIV/0!</v>
      </c>
      <c r="K75"/>
      <c r="L75" s="37"/>
      <c r="M75" s="37"/>
      <c r="N75" s="36">
        <f>SUM(N65:N74)</f>
        <v>0</v>
      </c>
      <c r="O75" s="36" t="e">
        <f>SUM(O65:O74)</f>
        <v>#DIV/0!</v>
      </c>
      <c r="P75" s="38"/>
      <c r="Q75" s="38"/>
    </row>
    <row r="76" spans="3:20">
      <c r="E76" s="21"/>
      <c r="F76" s="26"/>
      <c r="G76" s="26"/>
      <c r="H76" s="27"/>
      <c r="I76" s="27"/>
      <c r="J76" s="27"/>
    </row>
    <row r="77" spans="3:20">
      <c r="G77" s="179" t="str">
        <f>G64</f>
        <v>Number of people / units</v>
      </c>
      <c r="H77" s="179"/>
      <c r="I77" s="179"/>
      <c r="J77" s="179"/>
      <c r="L77" s="179" t="str">
        <f>L63</f>
        <v>Full coverage case</v>
      </c>
      <c r="M77" s="179"/>
      <c r="N77" s="179"/>
      <c r="O77" s="179"/>
      <c r="P77" s="180" t="s">
        <v>50</v>
      </c>
      <c r="Q77" s="181"/>
      <c r="T77" s="21"/>
    </row>
    <row r="78" spans="3:20" ht="45">
      <c r="C78" s="1" t="str">
        <f>'B. CostCategories'!F54</f>
        <v>R43</v>
      </c>
      <c r="D78" s="28" t="s">
        <v>46</v>
      </c>
      <c r="E78" s="28" t="str">
        <f>INDEX('B. CostCategories'!E:E,MATCH(C78,'B. CostCategories'!F:F,0))</f>
        <v>Personal expenses for in patient services</v>
      </c>
      <c r="F78" s="28" t="str">
        <f>"Unit cost ("&amp;I_CurrencySymbol &amp;")"</f>
        <v>Unit cost ()</v>
      </c>
      <c r="G78" s="28" t="s">
        <v>47</v>
      </c>
      <c r="H78" s="28" t="s">
        <v>48</v>
      </c>
      <c r="I78" s="28" t="str">
        <f>"Total cost ("&amp;I_CurrencySymbol&amp;")"</f>
        <v>Total cost ()</v>
      </c>
      <c r="J78" s="28" t="s">
        <v>44</v>
      </c>
      <c r="L78" s="32" t="str">
        <f t="shared" ref="L78" si="30">G78</f>
        <v>Number of people / units</v>
      </c>
      <c r="M78" s="30" t="str">
        <f t="shared" ref="M78" si="31">H78</f>
        <v>Days / hours</v>
      </c>
      <c r="N78" s="30" t="str">
        <f t="shared" ref="N78" si="32">I78</f>
        <v>Total cost ()</v>
      </c>
      <c r="O78" s="31" t="str">
        <f t="shared" ref="O78" si="33">J78</f>
        <v>Total cost $</v>
      </c>
      <c r="P78" s="34" t="s">
        <v>51</v>
      </c>
      <c r="Q78" s="34" t="s">
        <v>52</v>
      </c>
      <c r="T78" s="21"/>
    </row>
    <row r="79" spans="3:20" outlineLevel="2">
      <c r="D79" s="23">
        <v>1</v>
      </c>
      <c r="E79" s="55"/>
      <c r="F79" s="55"/>
      <c r="G79" s="55"/>
      <c r="H79" s="55"/>
      <c r="I79" s="29">
        <f>IF(H79="",$F79*G79,$F79*G79*H79)</f>
        <v>0</v>
      </c>
      <c r="J79" s="29" t="e">
        <f t="shared" ref="J79:J88" si="34">I79/I_ExchangeRate</f>
        <v>#DIV/0!</v>
      </c>
      <c r="L79" s="55"/>
      <c r="M79" s="55"/>
      <c r="N79" s="29">
        <f t="shared" ref="N79:N88" si="35">IF(M79="",$F79*L79,$F79*L79*M79)</f>
        <v>0</v>
      </c>
      <c r="O79" s="29" t="e">
        <f t="shared" ref="O79:O88" si="36">N79/I_ExchangeRate</f>
        <v>#DIV/0!</v>
      </c>
      <c r="P79" s="56"/>
      <c r="Q79" s="56"/>
      <c r="T79" s="21"/>
    </row>
    <row r="80" spans="3:20" outlineLevel="2">
      <c r="D80" s="23">
        <f>D79+1</f>
        <v>2</v>
      </c>
      <c r="E80" s="55"/>
      <c r="F80" s="55"/>
      <c r="G80" s="55"/>
      <c r="H80" s="55"/>
      <c r="I80" s="29">
        <f t="shared" ref="I80:I88" si="37">IF(H80="",$F80*G80,$F80*G80*H80)</f>
        <v>0</v>
      </c>
      <c r="J80" s="29" t="e">
        <f t="shared" si="34"/>
        <v>#DIV/0!</v>
      </c>
      <c r="L80" s="55"/>
      <c r="M80" s="55"/>
      <c r="N80" s="29">
        <f t="shared" si="35"/>
        <v>0</v>
      </c>
      <c r="O80" s="29" t="e">
        <f t="shared" si="36"/>
        <v>#DIV/0!</v>
      </c>
      <c r="P80" s="56"/>
      <c r="Q80" s="56"/>
      <c r="T80" s="21"/>
    </row>
    <row r="81" spans="3:20" outlineLevel="2">
      <c r="D81" s="23">
        <f t="shared" ref="D81:D88" si="38">D80+1</f>
        <v>3</v>
      </c>
      <c r="E81" s="55"/>
      <c r="F81" s="55"/>
      <c r="G81" s="55"/>
      <c r="H81" s="55"/>
      <c r="I81" s="29">
        <f t="shared" si="37"/>
        <v>0</v>
      </c>
      <c r="J81" s="29" t="e">
        <f t="shared" si="34"/>
        <v>#DIV/0!</v>
      </c>
      <c r="L81" s="55"/>
      <c r="M81" s="55"/>
      <c r="N81" s="29">
        <f t="shared" si="35"/>
        <v>0</v>
      </c>
      <c r="O81" s="29" t="e">
        <f t="shared" si="36"/>
        <v>#DIV/0!</v>
      </c>
      <c r="P81" s="56"/>
      <c r="Q81" s="56"/>
      <c r="T81" s="21"/>
    </row>
    <row r="82" spans="3:20" outlineLevel="2">
      <c r="D82" s="23">
        <f t="shared" si="38"/>
        <v>4</v>
      </c>
      <c r="E82" s="55"/>
      <c r="F82" s="55"/>
      <c r="G82" s="55"/>
      <c r="H82" s="55"/>
      <c r="I82" s="29">
        <f t="shared" si="37"/>
        <v>0</v>
      </c>
      <c r="J82" s="29" t="e">
        <f t="shared" si="34"/>
        <v>#DIV/0!</v>
      </c>
      <c r="L82" s="55"/>
      <c r="M82" s="55"/>
      <c r="N82" s="29">
        <f t="shared" si="35"/>
        <v>0</v>
      </c>
      <c r="O82" s="29" t="e">
        <f t="shared" si="36"/>
        <v>#DIV/0!</v>
      </c>
      <c r="P82" s="56"/>
      <c r="Q82" s="56"/>
      <c r="T82" s="21"/>
    </row>
    <row r="83" spans="3:20" outlineLevel="2">
      <c r="D83" s="23">
        <f t="shared" si="38"/>
        <v>5</v>
      </c>
      <c r="E83" s="55"/>
      <c r="F83" s="55"/>
      <c r="G83" s="55"/>
      <c r="H83" s="55"/>
      <c r="I83" s="29">
        <f t="shared" si="37"/>
        <v>0</v>
      </c>
      <c r="J83" s="29" t="e">
        <f t="shared" si="34"/>
        <v>#DIV/0!</v>
      </c>
      <c r="L83" s="55"/>
      <c r="M83" s="55"/>
      <c r="N83" s="29">
        <f t="shared" si="35"/>
        <v>0</v>
      </c>
      <c r="O83" s="29" t="e">
        <f t="shared" si="36"/>
        <v>#DIV/0!</v>
      </c>
      <c r="P83" s="56"/>
      <c r="Q83" s="56"/>
      <c r="T83" s="21"/>
    </row>
    <row r="84" spans="3:20" outlineLevel="2">
      <c r="D84" s="23">
        <f t="shared" si="38"/>
        <v>6</v>
      </c>
      <c r="E84" s="55"/>
      <c r="F84" s="55"/>
      <c r="G84" s="55"/>
      <c r="H84" s="55"/>
      <c r="I84" s="29">
        <f t="shared" si="37"/>
        <v>0</v>
      </c>
      <c r="J84" s="29" t="e">
        <f t="shared" si="34"/>
        <v>#DIV/0!</v>
      </c>
      <c r="L84" s="55"/>
      <c r="M84" s="55"/>
      <c r="N84" s="29">
        <f t="shared" si="35"/>
        <v>0</v>
      </c>
      <c r="O84" s="29" t="e">
        <f t="shared" si="36"/>
        <v>#DIV/0!</v>
      </c>
      <c r="P84" s="56"/>
      <c r="Q84" s="56"/>
      <c r="T84" s="21"/>
    </row>
    <row r="85" spans="3:20" outlineLevel="2">
      <c r="D85" s="23">
        <f t="shared" si="38"/>
        <v>7</v>
      </c>
      <c r="E85" s="55"/>
      <c r="F85" s="55"/>
      <c r="G85" s="55"/>
      <c r="H85" s="55"/>
      <c r="I85" s="29">
        <f t="shared" si="37"/>
        <v>0</v>
      </c>
      <c r="J85" s="29" t="e">
        <f t="shared" si="34"/>
        <v>#DIV/0!</v>
      </c>
      <c r="L85" s="55"/>
      <c r="M85" s="55"/>
      <c r="N85" s="29">
        <f t="shared" si="35"/>
        <v>0</v>
      </c>
      <c r="O85" s="29" t="e">
        <f t="shared" si="36"/>
        <v>#DIV/0!</v>
      </c>
      <c r="P85" s="56"/>
      <c r="Q85" s="56"/>
      <c r="T85" s="21"/>
    </row>
    <row r="86" spans="3:20" outlineLevel="2">
      <c r="D86" s="23">
        <f t="shared" si="38"/>
        <v>8</v>
      </c>
      <c r="E86" s="55"/>
      <c r="F86" s="55"/>
      <c r="G86" s="55"/>
      <c r="H86" s="55"/>
      <c r="I86" s="29">
        <f t="shared" si="37"/>
        <v>0</v>
      </c>
      <c r="J86" s="29" t="e">
        <f t="shared" si="34"/>
        <v>#DIV/0!</v>
      </c>
      <c r="L86" s="55"/>
      <c r="M86" s="55"/>
      <c r="N86" s="29">
        <f t="shared" si="35"/>
        <v>0</v>
      </c>
      <c r="O86" s="29" t="e">
        <f t="shared" si="36"/>
        <v>#DIV/0!</v>
      </c>
      <c r="P86" s="56"/>
      <c r="Q86" s="56"/>
      <c r="T86" s="21"/>
    </row>
    <row r="87" spans="3:20" outlineLevel="2">
      <c r="D87" s="23">
        <f t="shared" si="38"/>
        <v>9</v>
      </c>
      <c r="E87" s="55"/>
      <c r="F87" s="55"/>
      <c r="G87" s="55"/>
      <c r="H87" s="55"/>
      <c r="I87" s="29">
        <f t="shared" si="37"/>
        <v>0</v>
      </c>
      <c r="J87" s="29" t="e">
        <f t="shared" si="34"/>
        <v>#DIV/0!</v>
      </c>
      <c r="L87" s="55"/>
      <c r="M87" s="55"/>
      <c r="N87" s="29">
        <f t="shared" si="35"/>
        <v>0</v>
      </c>
      <c r="O87" s="29" t="e">
        <f t="shared" si="36"/>
        <v>#DIV/0!</v>
      </c>
      <c r="P87" s="56"/>
      <c r="Q87" s="56"/>
      <c r="T87" s="21"/>
    </row>
    <row r="88" spans="3:20" outlineLevel="2">
      <c r="D88" s="23">
        <f t="shared" si="38"/>
        <v>10</v>
      </c>
      <c r="E88" s="55"/>
      <c r="F88" s="55"/>
      <c r="G88" s="55"/>
      <c r="H88" s="55"/>
      <c r="I88" s="29">
        <f t="shared" si="37"/>
        <v>0</v>
      </c>
      <c r="J88" s="29" t="e">
        <f t="shared" si="34"/>
        <v>#DIV/0!</v>
      </c>
      <c r="L88" s="55"/>
      <c r="M88" s="55"/>
      <c r="N88" s="29">
        <f t="shared" si="35"/>
        <v>0</v>
      </c>
      <c r="O88" s="29" t="e">
        <f t="shared" si="36"/>
        <v>#DIV/0!</v>
      </c>
      <c r="P88" s="56"/>
      <c r="Q88" s="56"/>
      <c r="T88" s="21"/>
    </row>
    <row r="89" spans="3:20" s="35" customFormat="1">
      <c r="D89" s="36"/>
      <c r="E89" s="36" t="s">
        <v>45</v>
      </c>
      <c r="F89" s="37"/>
      <c r="G89" s="37"/>
      <c r="H89" s="37"/>
      <c r="I89" s="36">
        <f>SUM(I79:I88)</f>
        <v>0</v>
      </c>
      <c r="J89" s="36" t="e">
        <f>SUM(J79:J88)</f>
        <v>#DIV/0!</v>
      </c>
      <c r="K89"/>
      <c r="L89" s="37"/>
      <c r="M89" s="37"/>
      <c r="N89" s="36">
        <f>SUM(N79:N88)</f>
        <v>0</v>
      </c>
      <c r="O89" s="36" t="e">
        <f>SUM(O79:O88)</f>
        <v>#DIV/0!</v>
      </c>
      <c r="P89" s="38"/>
      <c r="Q89" s="38"/>
    </row>
    <row r="90" spans="3:20">
      <c r="E90" s="21"/>
      <c r="F90" s="26"/>
      <c r="G90" s="26"/>
      <c r="H90" s="27"/>
      <c r="I90" s="27"/>
      <c r="J90" s="27"/>
    </row>
    <row r="91" spans="3:20">
      <c r="G91" s="179" t="str">
        <f>G78</f>
        <v>Number of people / units</v>
      </c>
      <c r="H91" s="179"/>
      <c r="I91" s="179"/>
      <c r="J91" s="179"/>
      <c r="L91" s="179" t="str">
        <f>L77</f>
        <v>Full coverage case</v>
      </c>
      <c r="M91" s="179"/>
      <c r="N91" s="179"/>
      <c r="O91" s="179"/>
      <c r="P91" s="180" t="s">
        <v>50</v>
      </c>
      <c r="Q91" s="181"/>
      <c r="T91" s="21"/>
    </row>
    <row r="92" spans="3:20" ht="45">
      <c r="C92" s="1" t="str">
        <f>'B. CostCategories'!F55</f>
        <v>R44</v>
      </c>
      <c r="D92" s="28" t="s">
        <v>46</v>
      </c>
      <c r="E92" s="28" t="str">
        <f>INDEX('B. CostCategories'!E:E,MATCH(C92,'B. CostCategories'!F:F,0))</f>
        <v>Personal expenses for legal services</v>
      </c>
      <c r="F92" s="28" t="str">
        <f>"Unit cost ("&amp;I_CurrencySymbol &amp;")"</f>
        <v>Unit cost ()</v>
      </c>
      <c r="G92" s="28" t="s">
        <v>47</v>
      </c>
      <c r="H92" s="28" t="s">
        <v>48</v>
      </c>
      <c r="I92" s="28" t="str">
        <f>"Total cost ("&amp;I_CurrencySymbol&amp;")"</f>
        <v>Total cost ()</v>
      </c>
      <c r="J92" s="28" t="s">
        <v>44</v>
      </c>
      <c r="L92" s="32" t="str">
        <f t="shared" ref="L92" si="39">G92</f>
        <v>Number of people / units</v>
      </c>
      <c r="M92" s="30" t="str">
        <f t="shared" ref="M92" si="40">H92</f>
        <v>Days / hours</v>
      </c>
      <c r="N92" s="30" t="str">
        <f t="shared" ref="N92" si="41">I92</f>
        <v>Total cost ()</v>
      </c>
      <c r="O92" s="31" t="str">
        <f t="shared" ref="O92" si="42">J92</f>
        <v>Total cost $</v>
      </c>
      <c r="P92" s="34" t="s">
        <v>51</v>
      </c>
      <c r="Q92" s="34" t="s">
        <v>52</v>
      </c>
      <c r="T92" s="21"/>
    </row>
    <row r="93" spans="3:20" outlineLevel="2">
      <c r="D93" s="23">
        <v>1</v>
      </c>
      <c r="E93" s="55"/>
      <c r="F93" s="55"/>
      <c r="G93" s="55"/>
      <c r="H93" s="55"/>
      <c r="I93" s="29">
        <f>IF(H93="",$F93*G93,$F93*G93*H93)</f>
        <v>0</v>
      </c>
      <c r="J93" s="29" t="e">
        <f t="shared" ref="J93:J102" si="43">I93/I_ExchangeRate</f>
        <v>#DIV/0!</v>
      </c>
      <c r="L93" s="55"/>
      <c r="M93" s="55"/>
      <c r="N93" s="29">
        <f t="shared" ref="N93:N102" si="44">IF(M93="",$F93*L93,$F93*L93*M93)</f>
        <v>0</v>
      </c>
      <c r="O93" s="29" t="e">
        <f t="shared" ref="O93:O102" si="45">N93/I_ExchangeRate</f>
        <v>#DIV/0!</v>
      </c>
      <c r="P93" s="56"/>
      <c r="Q93" s="56"/>
      <c r="T93" s="21"/>
    </row>
    <row r="94" spans="3:20" outlineLevel="2">
      <c r="D94" s="23">
        <f>D93+1</f>
        <v>2</v>
      </c>
      <c r="E94" s="55"/>
      <c r="F94" s="55"/>
      <c r="G94" s="55"/>
      <c r="H94" s="55"/>
      <c r="I94" s="29">
        <f t="shared" ref="I94:I102" si="46">IF(H94="",$F94*G94,$F94*G94*H94)</f>
        <v>0</v>
      </c>
      <c r="J94" s="29" t="e">
        <f t="shared" si="43"/>
        <v>#DIV/0!</v>
      </c>
      <c r="L94" s="55"/>
      <c r="M94" s="55"/>
      <c r="N94" s="29">
        <f t="shared" si="44"/>
        <v>0</v>
      </c>
      <c r="O94" s="29" t="e">
        <f t="shared" si="45"/>
        <v>#DIV/0!</v>
      </c>
      <c r="P94" s="56"/>
      <c r="Q94" s="56"/>
      <c r="T94" s="21"/>
    </row>
    <row r="95" spans="3:20" outlineLevel="2">
      <c r="D95" s="23">
        <f t="shared" ref="D95:D102" si="47">D94+1</f>
        <v>3</v>
      </c>
      <c r="E95" s="55"/>
      <c r="F95" s="55"/>
      <c r="G95" s="55"/>
      <c r="H95" s="55"/>
      <c r="I95" s="29">
        <f t="shared" si="46"/>
        <v>0</v>
      </c>
      <c r="J95" s="29" t="e">
        <f t="shared" si="43"/>
        <v>#DIV/0!</v>
      </c>
      <c r="L95" s="55"/>
      <c r="M95" s="55"/>
      <c r="N95" s="29">
        <f t="shared" si="44"/>
        <v>0</v>
      </c>
      <c r="O95" s="29" t="e">
        <f t="shared" si="45"/>
        <v>#DIV/0!</v>
      </c>
      <c r="P95" s="56"/>
      <c r="Q95" s="56"/>
      <c r="T95" s="21"/>
    </row>
    <row r="96" spans="3:20" outlineLevel="2">
      <c r="D96" s="23">
        <f t="shared" si="47"/>
        <v>4</v>
      </c>
      <c r="E96" s="55"/>
      <c r="F96" s="55"/>
      <c r="G96" s="55"/>
      <c r="H96" s="55"/>
      <c r="I96" s="29">
        <f t="shared" si="46"/>
        <v>0</v>
      </c>
      <c r="J96" s="29" t="e">
        <f t="shared" si="43"/>
        <v>#DIV/0!</v>
      </c>
      <c r="L96" s="55"/>
      <c r="M96" s="55"/>
      <c r="N96" s="29">
        <f t="shared" si="44"/>
        <v>0</v>
      </c>
      <c r="O96" s="29" t="e">
        <f t="shared" si="45"/>
        <v>#DIV/0!</v>
      </c>
      <c r="P96" s="56"/>
      <c r="Q96" s="56"/>
      <c r="T96" s="21"/>
    </row>
    <row r="97" spans="3:20" outlineLevel="2">
      <c r="D97" s="23">
        <f t="shared" si="47"/>
        <v>5</v>
      </c>
      <c r="E97" s="55"/>
      <c r="F97" s="55"/>
      <c r="G97" s="55"/>
      <c r="H97" s="55"/>
      <c r="I97" s="29">
        <f t="shared" si="46"/>
        <v>0</v>
      </c>
      <c r="J97" s="29" t="e">
        <f t="shared" si="43"/>
        <v>#DIV/0!</v>
      </c>
      <c r="L97" s="55"/>
      <c r="M97" s="55"/>
      <c r="N97" s="29">
        <f t="shared" si="44"/>
        <v>0</v>
      </c>
      <c r="O97" s="29" t="e">
        <f t="shared" si="45"/>
        <v>#DIV/0!</v>
      </c>
      <c r="P97" s="56"/>
      <c r="Q97" s="56"/>
      <c r="T97" s="21"/>
    </row>
    <row r="98" spans="3:20" outlineLevel="2">
      <c r="D98" s="23">
        <f t="shared" si="47"/>
        <v>6</v>
      </c>
      <c r="E98" s="55"/>
      <c r="F98" s="55"/>
      <c r="G98" s="55"/>
      <c r="H98" s="55"/>
      <c r="I98" s="29">
        <f t="shared" si="46"/>
        <v>0</v>
      </c>
      <c r="J98" s="29" t="e">
        <f t="shared" si="43"/>
        <v>#DIV/0!</v>
      </c>
      <c r="L98" s="55"/>
      <c r="M98" s="55"/>
      <c r="N98" s="29">
        <f t="shared" si="44"/>
        <v>0</v>
      </c>
      <c r="O98" s="29" t="e">
        <f t="shared" si="45"/>
        <v>#DIV/0!</v>
      </c>
      <c r="P98" s="56"/>
      <c r="Q98" s="56"/>
      <c r="T98" s="21"/>
    </row>
    <row r="99" spans="3:20" outlineLevel="2">
      <c r="D99" s="23">
        <f t="shared" si="47"/>
        <v>7</v>
      </c>
      <c r="E99" s="55"/>
      <c r="F99" s="55"/>
      <c r="G99" s="55"/>
      <c r="H99" s="55"/>
      <c r="I99" s="29">
        <f t="shared" si="46"/>
        <v>0</v>
      </c>
      <c r="J99" s="29" t="e">
        <f t="shared" si="43"/>
        <v>#DIV/0!</v>
      </c>
      <c r="L99" s="55"/>
      <c r="M99" s="55"/>
      <c r="N99" s="29">
        <f t="shared" si="44"/>
        <v>0</v>
      </c>
      <c r="O99" s="29" t="e">
        <f t="shared" si="45"/>
        <v>#DIV/0!</v>
      </c>
      <c r="P99" s="56"/>
      <c r="Q99" s="56"/>
      <c r="T99" s="21"/>
    </row>
    <row r="100" spans="3:20" outlineLevel="2">
      <c r="D100" s="23">
        <f t="shared" si="47"/>
        <v>8</v>
      </c>
      <c r="E100" s="55"/>
      <c r="F100" s="55"/>
      <c r="G100" s="55"/>
      <c r="H100" s="55"/>
      <c r="I100" s="29">
        <f t="shared" si="46"/>
        <v>0</v>
      </c>
      <c r="J100" s="29" t="e">
        <f t="shared" si="43"/>
        <v>#DIV/0!</v>
      </c>
      <c r="L100" s="55"/>
      <c r="M100" s="55"/>
      <c r="N100" s="29">
        <f t="shared" si="44"/>
        <v>0</v>
      </c>
      <c r="O100" s="29" t="e">
        <f t="shared" si="45"/>
        <v>#DIV/0!</v>
      </c>
      <c r="P100" s="56"/>
      <c r="Q100" s="56"/>
      <c r="T100" s="21"/>
    </row>
    <row r="101" spans="3:20" outlineLevel="2">
      <c r="D101" s="23">
        <f t="shared" si="47"/>
        <v>9</v>
      </c>
      <c r="E101" s="55"/>
      <c r="F101" s="55"/>
      <c r="G101" s="55"/>
      <c r="H101" s="55"/>
      <c r="I101" s="29">
        <f t="shared" si="46"/>
        <v>0</v>
      </c>
      <c r="J101" s="29" t="e">
        <f t="shared" si="43"/>
        <v>#DIV/0!</v>
      </c>
      <c r="L101" s="55"/>
      <c r="M101" s="55"/>
      <c r="N101" s="29">
        <f t="shared" si="44"/>
        <v>0</v>
      </c>
      <c r="O101" s="29" t="e">
        <f t="shared" si="45"/>
        <v>#DIV/0!</v>
      </c>
      <c r="P101" s="56"/>
      <c r="Q101" s="56"/>
      <c r="T101" s="21"/>
    </row>
    <row r="102" spans="3:20" outlineLevel="2">
      <c r="D102" s="23">
        <f t="shared" si="47"/>
        <v>10</v>
      </c>
      <c r="E102" s="55"/>
      <c r="F102" s="55"/>
      <c r="G102" s="55"/>
      <c r="H102" s="55"/>
      <c r="I102" s="29">
        <f t="shared" si="46"/>
        <v>0</v>
      </c>
      <c r="J102" s="29" t="e">
        <f t="shared" si="43"/>
        <v>#DIV/0!</v>
      </c>
      <c r="L102" s="55"/>
      <c r="M102" s="55"/>
      <c r="N102" s="29">
        <f t="shared" si="44"/>
        <v>0</v>
      </c>
      <c r="O102" s="29" t="e">
        <f t="shared" si="45"/>
        <v>#DIV/0!</v>
      </c>
      <c r="P102" s="56"/>
      <c r="Q102" s="56"/>
      <c r="T102" s="21"/>
    </row>
    <row r="103" spans="3:20" s="35" customFormat="1">
      <c r="D103" s="36"/>
      <c r="E103" s="36" t="s">
        <v>45</v>
      </c>
      <c r="F103" s="37"/>
      <c r="G103" s="37"/>
      <c r="H103" s="37"/>
      <c r="I103" s="36">
        <f>SUM(I93:I102)</f>
        <v>0</v>
      </c>
      <c r="J103" s="36" t="e">
        <f>SUM(J93:J102)</f>
        <v>#DIV/0!</v>
      </c>
      <c r="K103"/>
      <c r="L103" s="37"/>
      <c r="M103" s="37"/>
      <c r="N103" s="36">
        <f>SUM(N93:N102)</f>
        <v>0</v>
      </c>
      <c r="O103" s="36" t="e">
        <f>SUM(O93:O102)</f>
        <v>#DIV/0!</v>
      </c>
      <c r="P103" s="38"/>
      <c r="Q103" s="38"/>
    </row>
    <row r="104" spans="3:20">
      <c r="E104" s="21"/>
      <c r="F104" s="26"/>
      <c r="G104" s="26"/>
      <c r="H104" s="27"/>
      <c r="I104" s="27"/>
      <c r="J104" s="27"/>
    </row>
    <row r="105" spans="3:20">
      <c r="G105" s="179" t="str">
        <f>G92</f>
        <v>Number of people / units</v>
      </c>
      <c r="H105" s="179"/>
      <c r="I105" s="179"/>
      <c r="J105" s="179"/>
      <c r="L105" s="179" t="str">
        <f>L91</f>
        <v>Full coverage case</v>
      </c>
      <c r="M105" s="179"/>
      <c r="N105" s="179"/>
      <c r="O105" s="179"/>
      <c r="P105" s="180" t="s">
        <v>50</v>
      </c>
      <c r="Q105" s="181"/>
      <c r="T105" s="21"/>
    </row>
    <row r="106" spans="3:20" ht="45">
      <c r="C106" s="1" t="str">
        <f>'B. CostCategories'!F56</f>
        <v>R45</v>
      </c>
      <c r="D106" s="28" t="s">
        <v>46</v>
      </c>
      <c r="E106" s="28" t="str">
        <f>INDEX('B. CostCategories'!E:E,MATCH(C106,'B. CostCategories'!F:F,0))</f>
        <v>Cost of property damage</v>
      </c>
      <c r="F106" s="28" t="str">
        <f>"Unit cost ("&amp;I_CurrencySymbol &amp;")"</f>
        <v>Unit cost ()</v>
      </c>
      <c r="G106" s="28" t="s">
        <v>47</v>
      </c>
      <c r="H106" s="28" t="s">
        <v>48</v>
      </c>
      <c r="I106" s="28" t="str">
        <f>"Total cost ("&amp;I_CurrencySymbol&amp;")"</f>
        <v>Total cost ()</v>
      </c>
      <c r="J106" s="28" t="s">
        <v>44</v>
      </c>
      <c r="L106" s="32" t="str">
        <f t="shared" ref="L106" si="48">G106</f>
        <v>Number of people / units</v>
      </c>
      <c r="M106" s="30" t="str">
        <f t="shared" ref="M106" si="49">H106</f>
        <v>Days / hours</v>
      </c>
      <c r="N106" s="30" t="str">
        <f t="shared" ref="N106" si="50">I106</f>
        <v>Total cost ()</v>
      </c>
      <c r="O106" s="31" t="str">
        <f t="shared" ref="O106" si="51">J106</f>
        <v>Total cost $</v>
      </c>
      <c r="P106" s="34" t="s">
        <v>51</v>
      </c>
      <c r="Q106" s="34" t="s">
        <v>52</v>
      </c>
      <c r="T106" s="21"/>
    </row>
    <row r="107" spans="3:20" outlineLevel="2">
      <c r="D107" s="23">
        <v>1</v>
      </c>
      <c r="E107" s="55"/>
      <c r="F107" s="55"/>
      <c r="G107" s="55"/>
      <c r="H107" s="55"/>
      <c r="I107" s="29">
        <f>IF(H107="",$F107*G107,$F107*G107*H107)</f>
        <v>0</v>
      </c>
      <c r="J107" s="29" t="e">
        <f t="shared" ref="J107:J116" si="52">I107/I_ExchangeRate</f>
        <v>#DIV/0!</v>
      </c>
      <c r="L107" s="55"/>
      <c r="M107" s="55"/>
      <c r="N107" s="29">
        <f t="shared" ref="N107:N116" si="53">IF(M107="",$F107*L107,$F107*L107*M107)</f>
        <v>0</v>
      </c>
      <c r="O107" s="29" t="e">
        <f t="shared" ref="O107:O116" si="54">N107/I_ExchangeRate</f>
        <v>#DIV/0!</v>
      </c>
      <c r="P107" s="56"/>
      <c r="Q107" s="56"/>
      <c r="T107" s="21"/>
    </row>
    <row r="108" spans="3:20" outlineLevel="2">
      <c r="D108" s="23">
        <f>D107+1</f>
        <v>2</v>
      </c>
      <c r="E108" s="55"/>
      <c r="F108" s="55"/>
      <c r="G108" s="55"/>
      <c r="H108" s="55"/>
      <c r="I108" s="29">
        <f t="shared" ref="I108:I116" si="55">IF(H108="",$F108*G108,$F108*G108*H108)</f>
        <v>0</v>
      </c>
      <c r="J108" s="29" t="e">
        <f t="shared" si="52"/>
        <v>#DIV/0!</v>
      </c>
      <c r="L108" s="55"/>
      <c r="M108" s="55"/>
      <c r="N108" s="29">
        <f t="shared" si="53"/>
        <v>0</v>
      </c>
      <c r="O108" s="29" t="e">
        <f t="shared" si="54"/>
        <v>#DIV/0!</v>
      </c>
      <c r="P108" s="56"/>
      <c r="Q108" s="56"/>
      <c r="T108" s="21"/>
    </row>
    <row r="109" spans="3:20" outlineLevel="2">
      <c r="D109" s="23">
        <f t="shared" ref="D109:D116" si="56">D108+1</f>
        <v>3</v>
      </c>
      <c r="E109" s="55"/>
      <c r="F109" s="55"/>
      <c r="G109" s="55"/>
      <c r="H109" s="55"/>
      <c r="I109" s="29">
        <f t="shared" si="55"/>
        <v>0</v>
      </c>
      <c r="J109" s="29" t="e">
        <f t="shared" si="52"/>
        <v>#DIV/0!</v>
      </c>
      <c r="L109" s="55"/>
      <c r="M109" s="55"/>
      <c r="N109" s="29">
        <f t="shared" si="53"/>
        <v>0</v>
      </c>
      <c r="O109" s="29" t="e">
        <f t="shared" si="54"/>
        <v>#DIV/0!</v>
      </c>
      <c r="P109" s="56"/>
      <c r="Q109" s="56"/>
      <c r="T109" s="21"/>
    </row>
    <row r="110" spans="3:20" outlineLevel="2">
      <c r="D110" s="23">
        <f t="shared" si="56"/>
        <v>4</v>
      </c>
      <c r="E110" s="55"/>
      <c r="F110" s="55"/>
      <c r="G110" s="55"/>
      <c r="H110" s="55"/>
      <c r="I110" s="29">
        <f t="shared" si="55"/>
        <v>0</v>
      </c>
      <c r="J110" s="29" t="e">
        <f t="shared" si="52"/>
        <v>#DIV/0!</v>
      </c>
      <c r="L110" s="55"/>
      <c r="M110" s="55"/>
      <c r="N110" s="29">
        <f t="shared" si="53"/>
        <v>0</v>
      </c>
      <c r="O110" s="29" t="e">
        <f t="shared" si="54"/>
        <v>#DIV/0!</v>
      </c>
      <c r="P110" s="56"/>
      <c r="Q110" s="56"/>
      <c r="T110" s="21"/>
    </row>
    <row r="111" spans="3:20" outlineLevel="2">
      <c r="D111" s="23">
        <f t="shared" si="56"/>
        <v>5</v>
      </c>
      <c r="E111" s="55"/>
      <c r="F111" s="55"/>
      <c r="G111" s="55"/>
      <c r="H111" s="55"/>
      <c r="I111" s="29">
        <f t="shared" si="55"/>
        <v>0</v>
      </c>
      <c r="J111" s="29" t="e">
        <f t="shared" si="52"/>
        <v>#DIV/0!</v>
      </c>
      <c r="L111" s="55"/>
      <c r="M111" s="55"/>
      <c r="N111" s="29">
        <f t="shared" si="53"/>
        <v>0</v>
      </c>
      <c r="O111" s="29" t="e">
        <f t="shared" si="54"/>
        <v>#DIV/0!</v>
      </c>
      <c r="P111" s="56"/>
      <c r="Q111" s="56"/>
      <c r="T111" s="21"/>
    </row>
    <row r="112" spans="3:20" outlineLevel="2">
      <c r="D112" s="23">
        <f t="shared" si="56"/>
        <v>6</v>
      </c>
      <c r="E112" s="55"/>
      <c r="F112" s="55"/>
      <c r="G112" s="55"/>
      <c r="H112" s="55"/>
      <c r="I112" s="29">
        <f t="shared" si="55"/>
        <v>0</v>
      </c>
      <c r="J112" s="29" t="e">
        <f t="shared" si="52"/>
        <v>#DIV/0!</v>
      </c>
      <c r="L112" s="55"/>
      <c r="M112" s="55"/>
      <c r="N112" s="29">
        <f t="shared" si="53"/>
        <v>0</v>
      </c>
      <c r="O112" s="29" t="e">
        <f t="shared" si="54"/>
        <v>#DIV/0!</v>
      </c>
      <c r="P112" s="56"/>
      <c r="Q112" s="56"/>
      <c r="T112" s="21"/>
    </row>
    <row r="113" spans="3:20" outlineLevel="2">
      <c r="D113" s="23">
        <f t="shared" si="56"/>
        <v>7</v>
      </c>
      <c r="E113" s="55"/>
      <c r="F113" s="55"/>
      <c r="G113" s="55"/>
      <c r="H113" s="55"/>
      <c r="I113" s="29">
        <f t="shared" si="55"/>
        <v>0</v>
      </c>
      <c r="J113" s="29" t="e">
        <f t="shared" si="52"/>
        <v>#DIV/0!</v>
      </c>
      <c r="L113" s="55"/>
      <c r="M113" s="55"/>
      <c r="N113" s="29">
        <f t="shared" si="53"/>
        <v>0</v>
      </c>
      <c r="O113" s="29" t="e">
        <f t="shared" si="54"/>
        <v>#DIV/0!</v>
      </c>
      <c r="P113" s="56"/>
      <c r="Q113" s="56"/>
      <c r="T113" s="21"/>
    </row>
    <row r="114" spans="3:20" outlineLevel="2">
      <c r="D114" s="23">
        <f t="shared" si="56"/>
        <v>8</v>
      </c>
      <c r="E114" s="55"/>
      <c r="F114" s="55"/>
      <c r="G114" s="55"/>
      <c r="H114" s="55"/>
      <c r="I114" s="29">
        <f t="shared" si="55"/>
        <v>0</v>
      </c>
      <c r="J114" s="29" t="e">
        <f t="shared" si="52"/>
        <v>#DIV/0!</v>
      </c>
      <c r="L114" s="55"/>
      <c r="M114" s="55"/>
      <c r="N114" s="29">
        <f t="shared" si="53"/>
        <v>0</v>
      </c>
      <c r="O114" s="29" t="e">
        <f t="shared" si="54"/>
        <v>#DIV/0!</v>
      </c>
      <c r="P114" s="56"/>
      <c r="Q114" s="56"/>
      <c r="T114" s="21"/>
    </row>
    <row r="115" spans="3:20" outlineLevel="2">
      <c r="D115" s="23">
        <f t="shared" si="56"/>
        <v>9</v>
      </c>
      <c r="E115" s="55"/>
      <c r="F115" s="55"/>
      <c r="G115" s="55"/>
      <c r="H115" s="55"/>
      <c r="I115" s="29">
        <f t="shared" si="55"/>
        <v>0</v>
      </c>
      <c r="J115" s="29" t="e">
        <f t="shared" si="52"/>
        <v>#DIV/0!</v>
      </c>
      <c r="L115" s="55"/>
      <c r="M115" s="55"/>
      <c r="N115" s="29">
        <f t="shared" si="53"/>
        <v>0</v>
      </c>
      <c r="O115" s="29" t="e">
        <f t="shared" si="54"/>
        <v>#DIV/0!</v>
      </c>
      <c r="P115" s="56"/>
      <c r="Q115" s="56"/>
      <c r="T115" s="21"/>
    </row>
    <row r="116" spans="3:20" outlineLevel="2">
      <c r="D116" s="23">
        <f t="shared" si="56"/>
        <v>10</v>
      </c>
      <c r="E116" s="55"/>
      <c r="F116" s="55"/>
      <c r="G116" s="55"/>
      <c r="H116" s="55"/>
      <c r="I116" s="29">
        <f t="shared" si="55"/>
        <v>0</v>
      </c>
      <c r="J116" s="29" t="e">
        <f t="shared" si="52"/>
        <v>#DIV/0!</v>
      </c>
      <c r="L116" s="55"/>
      <c r="M116" s="55"/>
      <c r="N116" s="29">
        <f t="shared" si="53"/>
        <v>0</v>
      </c>
      <c r="O116" s="29" t="e">
        <f t="shared" si="54"/>
        <v>#DIV/0!</v>
      </c>
      <c r="P116" s="56"/>
      <c r="Q116" s="56"/>
      <c r="T116" s="21"/>
    </row>
    <row r="117" spans="3:20" s="35" customFormat="1">
      <c r="D117" s="36"/>
      <c r="E117" s="36" t="s">
        <v>45</v>
      </c>
      <c r="F117" s="37"/>
      <c r="G117" s="37"/>
      <c r="H117" s="37"/>
      <c r="I117" s="36">
        <f>SUM(I107:I116)</f>
        <v>0</v>
      </c>
      <c r="J117" s="36" t="e">
        <f>SUM(J107:J116)</f>
        <v>#DIV/0!</v>
      </c>
      <c r="K117"/>
      <c r="L117" s="37"/>
      <c r="M117" s="37"/>
      <c r="N117" s="36">
        <f>SUM(N107:N116)</f>
        <v>0</v>
      </c>
      <c r="O117" s="36" t="e">
        <f>SUM(O107:O116)</f>
        <v>#DIV/0!</v>
      </c>
      <c r="P117" s="38"/>
      <c r="Q117" s="38"/>
    </row>
    <row r="118" spans="3:20">
      <c r="E118" s="21"/>
      <c r="F118" s="26"/>
      <c r="G118" s="26"/>
      <c r="H118" s="27"/>
      <c r="I118" s="27"/>
      <c r="J118" s="27"/>
    </row>
    <row r="119" spans="3:20">
      <c r="G119" s="179" t="str">
        <f>G106</f>
        <v>Number of people / units</v>
      </c>
      <c r="H119" s="179"/>
      <c r="I119" s="179"/>
      <c r="J119" s="179"/>
      <c r="L119" s="179" t="str">
        <f>L105</f>
        <v>Full coverage case</v>
      </c>
      <c r="M119" s="179"/>
      <c r="N119" s="179"/>
      <c r="O119" s="179"/>
      <c r="P119" s="180" t="s">
        <v>50</v>
      </c>
      <c r="Q119" s="181"/>
      <c r="T119" s="21"/>
    </row>
    <row r="120" spans="3:20" ht="45">
      <c r="C120" s="1" t="str">
        <f>'B. CostCategories'!F57</f>
        <v>R46</v>
      </c>
      <c r="D120" s="28" t="s">
        <v>46</v>
      </c>
      <c r="E120" s="28" t="str">
        <f>INDEX('B. CostCategories'!E:E,MATCH(C120,'B. CostCategories'!F:F,0))</f>
        <v>Personal expenses incurred</v>
      </c>
      <c r="F120" s="28" t="str">
        <f>"Unit cost ("&amp;I_CurrencySymbol &amp;")"</f>
        <v>Unit cost ()</v>
      </c>
      <c r="G120" s="28" t="s">
        <v>47</v>
      </c>
      <c r="H120" s="28" t="s">
        <v>48</v>
      </c>
      <c r="I120" s="28" t="str">
        <f>"Total cost ("&amp;I_CurrencySymbol&amp;")"</f>
        <v>Total cost ()</v>
      </c>
      <c r="J120" s="28" t="s">
        <v>44</v>
      </c>
      <c r="L120" s="32" t="str">
        <f t="shared" ref="L120" si="57">G120</f>
        <v>Number of people / units</v>
      </c>
      <c r="M120" s="30" t="str">
        <f t="shared" ref="M120" si="58">H120</f>
        <v>Days / hours</v>
      </c>
      <c r="N120" s="30" t="str">
        <f t="shared" ref="N120" si="59">I120</f>
        <v>Total cost ()</v>
      </c>
      <c r="O120" s="31" t="str">
        <f t="shared" ref="O120" si="60">J120</f>
        <v>Total cost $</v>
      </c>
      <c r="P120" s="34" t="s">
        <v>51</v>
      </c>
      <c r="Q120" s="34" t="s">
        <v>52</v>
      </c>
      <c r="T120" s="21"/>
    </row>
    <row r="121" spans="3:20" outlineLevel="2">
      <c r="D121" s="23">
        <v>1</v>
      </c>
      <c r="E121" s="55"/>
      <c r="F121" s="55"/>
      <c r="G121" s="55"/>
      <c r="H121" s="55"/>
      <c r="I121" s="29">
        <f>IF(H121="",$F121*G121,$F121*G121*H121)</f>
        <v>0</v>
      </c>
      <c r="J121" s="29" t="e">
        <f t="shared" ref="J121:J130" si="61">I121/I_ExchangeRate</f>
        <v>#DIV/0!</v>
      </c>
      <c r="L121" s="55"/>
      <c r="M121" s="55"/>
      <c r="N121" s="29">
        <f t="shared" ref="N121:N130" si="62">IF(M121="",$F121*L121,$F121*L121*M121)</f>
        <v>0</v>
      </c>
      <c r="O121" s="29" t="e">
        <f t="shared" ref="O121:O130" si="63">N121/I_ExchangeRate</f>
        <v>#DIV/0!</v>
      </c>
      <c r="P121" s="56"/>
      <c r="Q121" s="56"/>
      <c r="T121" s="21"/>
    </row>
    <row r="122" spans="3:20" outlineLevel="2">
      <c r="D122" s="23">
        <f>D121+1</f>
        <v>2</v>
      </c>
      <c r="E122" s="55"/>
      <c r="F122" s="55"/>
      <c r="G122" s="55"/>
      <c r="H122" s="55"/>
      <c r="I122" s="29">
        <f t="shared" ref="I122:I130" si="64">IF(H122="",$F122*G122,$F122*G122*H122)</f>
        <v>0</v>
      </c>
      <c r="J122" s="29" t="e">
        <f t="shared" si="61"/>
        <v>#DIV/0!</v>
      </c>
      <c r="L122" s="55"/>
      <c r="M122" s="55"/>
      <c r="N122" s="29">
        <f t="shared" si="62"/>
        <v>0</v>
      </c>
      <c r="O122" s="29" t="e">
        <f t="shared" si="63"/>
        <v>#DIV/0!</v>
      </c>
      <c r="P122" s="56"/>
      <c r="Q122" s="56"/>
      <c r="T122" s="21"/>
    </row>
    <row r="123" spans="3:20" outlineLevel="2">
      <c r="D123" s="23">
        <f t="shared" ref="D123:D130" si="65">D122+1</f>
        <v>3</v>
      </c>
      <c r="E123" s="55"/>
      <c r="F123" s="55"/>
      <c r="G123" s="55"/>
      <c r="H123" s="55"/>
      <c r="I123" s="29">
        <f t="shared" si="64"/>
        <v>0</v>
      </c>
      <c r="J123" s="29" t="e">
        <f t="shared" si="61"/>
        <v>#DIV/0!</v>
      </c>
      <c r="L123" s="55"/>
      <c r="M123" s="55"/>
      <c r="N123" s="29">
        <f t="shared" si="62"/>
        <v>0</v>
      </c>
      <c r="O123" s="29" t="e">
        <f t="shared" si="63"/>
        <v>#DIV/0!</v>
      </c>
      <c r="P123" s="56"/>
      <c r="Q123" s="56"/>
      <c r="T123" s="21"/>
    </row>
    <row r="124" spans="3:20" outlineLevel="2">
      <c r="D124" s="23">
        <f t="shared" si="65"/>
        <v>4</v>
      </c>
      <c r="E124" s="55"/>
      <c r="F124" s="55"/>
      <c r="G124" s="55"/>
      <c r="H124" s="55"/>
      <c r="I124" s="29">
        <f t="shared" si="64"/>
        <v>0</v>
      </c>
      <c r="J124" s="29" t="e">
        <f t="shared" si="61"/>
        <v>#DIV/0!</v>
      </c>
      <c r="L124" s="55"/>
      <c r="M124" s="55"/>
      <c r="N124" s="29">
        <f t="shared" si="62"/>
        <v>0</v>
      </c>
      <c r="O124" s="29" t="e">
        <f t="shared" si="63"/>
        <v>#DIV/0!</v>
      </c>
      <c r="P124" s="56"/>
      <c r="Q124" s="56"/>
      <c r="T124" s="21"/>
    </row>
    <row r="125" spans="3:20" outlineLevel="2">
      <c r="D125" s="23">
        <f t="shared" si="65"/>
        <v>5</v>
      </c>
      <c r="E125" s="55"/>
      <c r="F125" s="55"/>
      <c r="G125" s="55"/>
      <c r="H125" s="55"/>
      <c r="I125" s="29">
        <f t="shared" si="64"/>
        <v>0</v>
      </c>
      <c r="J125" s="29" t="e">
        <f t="shared" si="61"/>
        <v>#DIV/0!</v>
      </c>
      <c r="L125" s="55"/>
      <c r="M125" s="55"/>
      <c r="N125" s="29">
        <f t="shared" si="62"/>
        <v>0</v>
      </c>
      <c r="O125" s="29" t="e">
        <f t="shared" si="63"/>
        <v>#DIV/0!</v>
      </c>
      <c r="P125" s="56"/>
      <c r="Q125" s="56"/>
      <c r="T125" s="21"/>
    </row>
    <row r="126" spans="3:20" outlineLevel="2">
      <c r="D126" s="23">
        <f t="shared" si="65"/>
        <v>6</v>
      </c>
      <c r="E126" s="55"/>
      <c r="F126" s="55"/>
      <c r="G126" s="55"/>
      <c r="H126" s="55"/>
      <c r="I126" s="29">
        <f t="shared" si="64"/>
        <v>0</v>
      </c>
      <c r="J126" s="29" t="e">
        <f t="shared" si="61"/>
        <v>#DIV/0!</v>
      </c>
      <c r="L126" s="55"/>
      <c r="M126" s="55"/>
      <c r="N126" s="29">
        <f t="shared" si="62"/>
        <v>0</v>
      </c>
      <c r="O126" s="29" t="e">
        <f t="shared" si="63"/>
        <v>#DIV/0!</v>
      </c>
      <c r="P126" s="56"/>
      <c r="Q126" s="56"/>
      <c r="T126" s="21"/>
    </row>
    <row r="127" spans="3:20" outlineLevel="2">
      <c r="D127" s="23">
        <f t="shared" si="65"/>
        <v>7</v>
      </c>
      <c r="E127" s="55"/>
      <c r="F127" s="55"/>
      <c r="G127" s="55"/>
      <c r="H127" s="55"/>
      <c r="I127" s="29">
        <f t="shared" si="64"/>
        <v>0</v>
      </c>
      <c r="J127" s="29" t="e">
        <f t="shared" si="61"/>
        <v>#DIV/0!</v>
      </c>
      <c r="L127" s="55"/>
      <c r="M127" s="55"/>
      <c r="N127" s="29">
        <f t="shared" si="62"/>
        <v>0</v>
      </c>
      <c r="O127" s="29" t="e">
        <f t="shared" si="63"/>
        <v>#DIV/0!</v>
      </c>
      <c r="P127" s="56"/>
      <c r="Q127" s="56"/>
      <c r="T127" s="21"/>
    </row>
    <row r="128" spans="3:20" outlineLevel="2">
      <c r="D128" s="23">
        <f t="shared" si="65"/>
        <v>8</v>
      </c>
      <c r="E128" s="55"/>
      <c r="F128" s="55"/>
      <c r="G128" s="55"/>
      <c r="H128" s="55"/>
      <c r="I128" s="29">
        <f t="shared" si="64"/>
        <v>0</v>
      </c>
      <c r="J128" s="29" t="e">
        <f t="shared" si="61"/>
        <v>#DIV/0!</v>
      </c>
      <c r="L128" s="55"/>
      <c r="M128" s="55"/>
      <c r="N128" s="29">
        <f t="shared" si="62"/>
        <v>0</v>
      </c>
      <c r="O128" s="29" t="e">
        <f t="shared" si="63"/>
        <v>#DIV/0!</v>
      </c>
      <c r="P128" s="56"/>
      <c r="Q128" s="56"/>
      <c r="T128" s="21"/>
    </row>
    <row r="129" spans="3:20" outlineLevel="2">
      <c r="D129" s="23">
        <f t="shared" si="65"/>
        <v>9</v>
      </c>
      <c r="E129" s="55"/>
      <c r="F129" s="55"/>
      <c r="G129" s="55"/>
      <c r="H129" s="55"/>
      <c r="I129" s="29">
        <f t="shared" si="64"/>
        <v>0</v>
      </c>
      <c r="J129" s="29" t="e">
        <f t="shared" si="61"/>
        <v>#DIV/0!</v>
      </c>
      <c r="L129" s="55"/>
      <c r="M129" s="55"/>
      <c r="N129" s="29">
        <f t="shared" si="62"/>
        <v>0</v>
      </c>
      <c r="O129" s="29" t="e">
        <f t="shared" si="63"/>
        <v>#DIV/0!</v>
      </c>
      <c r="P129" s="56"/>
      <c r="Q129" s="56"/>
      <c r="T129" s="21"/>
    </row>
    <row r="130" spans="3:20" outlineLevel="2">
      <c r="D130" s="23">
        <f t="shared" si="65"/>
        <v>10</v>
      </c>
      <c r="E130" s="55"/>
      <c r="F130" s="55"/>
      <c r="G130" s="55"/>
      <c r="H130" s="55"/>
      <c r="I130" s="29">
        <f t="shared" si="64"/>
        <v>0</v>
      </c>
      <c r="J130" s="29" t="e">
        <f t="shared" si="61"/>
        <v>#DIV/0!</v>
      </c>
      <c r="L130" s="55"/>
      <c r="M130" s="55"/>
      <c r="N130" s="29">
        <f t="shared" si="62"/>
        <v>0</v>
      </c>
      <c r="O130" s="29" t="e">
        <f t="shared" si="63"/>
        <v>#DIV/0!</v>
      </c>
      <c r="P130" s="56"/>
      <c r="Q130" s="56"/>
      <c r="T130" s="21"/>
    </row>
    <row r="131" spans="3:20" s="35" customFormat="1">
      <c r="D131" s="36"/>
      <c r="E131" s="36" t="s">
        <v>45</v>
      </c>
      <c r="F131" s="37"/>
      <c r="G131" s="37"/>
      <c r="H131" s="37"/>
      <c r="I131" s="36">
        <f>SUM(I121:I130)</f>
        <v>0</v>
      </c>
      <c r="J131" s="36" t="e">
        <f>SUM(J121:J130)</f>
        <v>#DIV/0!</v>
      </c>
      <c r="K131"/>
      <c r="L131" s="37"/>
      <c r="M131" s="37"/>
      <c r="N131" s="36">
        <f>SUM(N121:N130)</f>
        <v>0</v>
      </c>
      <c r="O131" s="36" t="e">
        <f>SUM(O121:O130)</f>
        <v>#DIV/0!</v>
      </c>
      <c r="P131" s="38"/>
      <c r="Q131" s="38"/>
    </row>
    <row r="132" spans="3:20">
      <c r="E132" s="21"/>
      <c r="F132" s="26"/>
      <c r="G132" s="26"/>
      <c r="H132" s="27"/>
      <c r="I132" s="27"/>
      <c r="J132" s="27"/>
    </row>
    <row r="133" spans="3:20">
      <c r="G133" s="179" t="str">
        <f>G120</f>
        <v>Number of people / units</v>
      </c>
      <c r="H133" s="179"/>
      <c r="I133" s="179"/>
      <c r="J133" s="179"/>
      <c r="L133" s="179" t="str">
        <f>L119</f>
        <v>Full coverage case</v>
      </c>
      <c r="M133" s="179"/>
      <c r="N133" s="179"/>
      <c r="O133" s="179"/>
      <c r="P133" s="180" t="s">
        <v>50</v>
      </c>
      <c r="Q133" s="181"/>
      <c r="T133" s="21"/>
    </row>
    <row r="134" spans="3:20" ht="45">
      <c r="C134" s="1" t="str">
        <f>'B. CostCategories'!F58</f>
        <v>R47</v>
      </c>
      <c r="D134" s="28" t="s">
        <v>46</v>
      </c>
      <c r="E134" s="28">
        <f>INDEX('B. CostCategories'!E:E,MATCH(C134,'B. CostCategories'!F:F,0))</f>
        <v>0</v>
      </c>
      <c r="F134" s="28" t="str">
        <f>"Unit cost ("&amp;I_CurrencySymbol &amp;")"</f>
        <v>Unit cost ()</v>
      </c>
      <c r="G134" s="28" t="s">
        <v>47</v>
      </c>
      <c r="H134" s="28" t="s">
        <v>48</v>
      </c>
      <c r="I134" s="28" t="str">
        <f>"Total cost ("&amp;I_CurrencySymbol&amp;")"</f>
        <v>Total cost ()</v>
      </c>
      <c r="J134" s="28" t="s">
        <v>44</v>
      </c>
      <c r="L134" s="32" t="str">
        <f t="shared" ref="L134" si="66">G134</f>
        <v>Number of people / units</v>
      </c>
      <c r="M134" s="30" t="str">
        <f t="shared" ref="M134" si="67">H134</f>
        <v>Days / hours</v>
      </c>
      <c r="N134" s="30" t="str">
        <f t="shared" ref="N134" si="68">I134</f>
        <v>Total cost ()</v>
      </c>
      <c r="O134" s="31" t="str">
        <f t="shared" ref="O134" si="69">J134</f>
        <v>Total cost $</v>
      </c>
      <c r="P134" s="34" t="s">
        <v>51</v>
      </c>
      <c r="Q134" s="34" t="s">
        <v>52</v>
      </c>
      <c r="T134" s="21"/>
    </row>
    <row r="135" spans="3:20" outlineLevel="2">
      <c r="D135" s="23">
        <v>1</v>
      </c>
      <c r="E135" s="55"/>
      <c r="F135" s="55"/>
      <c r="G135" s="55"/>
      <c r="H135" s="55"/>
      <c r="I135" s="29">
        <f>IF(H135="",$F135*G135,$F135*G135*H135)</f>
        <v>0</v>
      </c>
      <c r="J135" s="29" t="e">
        <f t="shared" ref="J135:J144" si="70">I135/I_ExchangeRate</f>
        <v>#DIV/0!</v>
      </c>
      <c r="L135" s="55"/>
      <c r="M135" s="55"/>
      <c r="N135" s="29">
        <f t="shared" ref="N135:N144" si="71">IF(M135="",$F135*L135,$F135*L135*M135)</f>
        <v>0</v>
      </c>
      <c r="O135" s="29" t="e">
        <f t="shared" ref="O135:O144" si="72">N135/I_ExchangeRate</f>
        <v>#DIV/0!</v>
      </c>
      <c r="P135" s="56"/>
      <c r="Q135" s="56"/>
      <c r="T135" s="21"/>
    </row>
    <row r="136" spans="3:20" outlineLevel="2">
      <c r="D136" s="23">
        <f>D135+1</f>
        <v>2</v>
      </c>
      <c r="E136" s="55"/>
      <c r="F136" s="55"/>
      <c r="G136" s="55"/>
      <c r="H136" s="55"/>
      <c r="I136" s="29">
        <f t="shared" ref="I136:I144" si="73">IF(H136="",$F136*G136,$F136*G136*H136)</f>
        <v>0</v>
      </c>
      <c r="J136" s="29" t="e">
        <f t="shared" si="70"/>
        <v>#DIV/0!</v>
      </c>
      <c r="L136" s="55"/>
      <c r="M136" s="55"/>
      <c r="N136" s="29">
        <f t="shared" si="71"/>
        <v>0</v>
      </c>
      <c r="O136" s="29" t="e">
        <f t="shared" si="72"/>
        <v>#DIV/0!</v>
      </c>
      <c r="P136" s="56"/>
      <c r="Q136" s="56"/>
      <c r="T136" s="21"/>
    </row>
    <row r="137" spans="3:20" outlineLevel="2">
      <c r="D137" s="23">
        <f t="shared" ref="D137:D144" si="74">D136+1</f>
        <v>3</v>
      </c>
      <c r="E137" s="55"/>
      <c r="F137" s="55"/>
      <c r="G137" s="55"/>
      <c r="H137" s="55"/>
      <c r="I137" s="29">
        <f t="shared" si="73"/>
        <v>0</v>
      </c>
      <c r="J137" s="29" t="e">
        <f t="shared" si="70"/>
        <v>#DIV/0!</v>
      </c>
      <c r="L137" s="55"/>
      <c r="M137" s="55"/>
      <c r="N137" s="29">
        <f t="shared" si="71"/>
        <v>0</v>
      </c>
      <c r="O137" s="29" t="e">
        <f t="shared" si="72"/>
        <v>#DIV/0!</v>
      </c>
      <c r="P137" s="56"/>
      <c r="Q137" s="56"/>
      <c r="T137" s="21"/>
    </row>
    <row r="138" spans="3:20" outlineLevel="2">
      <c r="D138" s="23">
        <f t="shared" si="74"/>
        <v>4</v>
      </c>
      <c r="E138" s="55"/>
      <c r="F138" s="55"/>
      <c r="G138" s="55"/>
      <c r="H138" s="55"/>
      <c r="I138" s="29">
        <f t="shared" si="73"/>
        <v>0</v>
      </c>
      <c r="J138" s="29" t="e">
        <f t="shared" si="70"/>
        <v>#DIV/0!</v>
      </c>
      <c r="L138" s="55"/>
      <c r="M138" s="55"/>
      <c r="N138" s="29">
        <f t="shared" si="71"/>
        <v>0</v>
      </c>
      <c r="O138" s="29" t="e">
        <f t="shared" si="72"/>
        <v>#DIV/0!</v>
      </c>
      <c r="P138" s="56"/>
      <c r="Q138" s="56"/>
      <c r="T138" s="21"/>
    </row>
    <row r="139" spans="3:20" outlineLevel="2">
      <c r="D139" s="23">
        <f t="shared" si="74"/>
        <v>5</v>
      </c>
      <c r="E139" s="55"/>
      <c r="F139" s="55"/>
      <c r="G139" s="55"/>
      <c r="H139" s="55"/>
      <c r="I139" s="29">
        <f t="shared" si="73"/>
        <v>0</v>
      </c>
      <c r="J139" s="29" t="e">
        <f t="shared" si="70"/>
        <v>#DIV/0!</v>
      </c>
      <c r="L139" s="55"/>
      <c r="M139" s="55"/>
      <c r="N139" s="29">
        <f t="shared" si="71"/>
        <v>0</v>
      </c>
      <c r="O139" s="29" t="e">
        <f t="shared" si="72"/>
        <v>#DIV/0!</v>
      </c>
      <c r="P139" s="56"/>
      <c r="Q139" s="56"/>
      <c r="T139" s="21"/>
    </row>
    <row r="140" spans="3:20" outlineLevel="2">
      <c r="D140" s="23">
        <f t="shared" si="74"/>
        <v>6</v>
      </c>
      <c r="E140" s="55"/>
      <c r="F140" s="55"/>
      <c r="G140" s="55"/>
      <c r="H140" s="55"/>
      <c r="I140" s="29">
        <f t="shared" si="73"/>
        <v>0</v>
      </c>
      <c r="J140" s="29" t="e">
        <f t="shared" si="70"/>
        <v>#DIV/0!</v>
      </c>
      <c r="L140" s="55"/>
      <c r="M140" s="55"/>
      <c r="N140" s="29">
        <f t="shared" si="71"/>
        <v>0</v>
      </c>
      <c r="O140" s="29" t="e">
        <f t="shared" si="72"/>
        <v>#DIV/0!</v>
      </c>
      <c r="P140" s="56"/>
      <c r="Q140" s="56"/>
      <c r="T140" s="21"/>
    </row>
    <row r="141" spans="3:20" outlineLevel="2">
      <c r="D141" s="23">
        <f t="shared" si="74"/>
        <v>7</v>
      </c>
      <c r="E141" s="55"/>
      <c r="F141" s="55"/>
      <c r="G141" s="55"/>
      <c r="H141" s="55"/>
      <c r="I141" s="29">
        <f t="shared" si="73"/>
        <v>0</v>
      </c>
      <c r="J141" s="29" t="e">
        <f t="shared" si="70"/>
        <v>#DIV/0!</v>
      </c>
      <c r="L141" s="55"/>
      <c r="M141" s="55"/>
      <c r="N141" s="29">
        <f t="shared" si="71"/>
        <v>0</v>
      </c>
      <c r="O141" s="29" t="e">
        <f t="shared" si="72"/>
        <v>#DIV/0!</v>
      </c>
      <c r="P141" s="56"/>
      <c r="Q141" s="56"/>
      <c r="T141" s="21"/>
    </row>
    <row r="142" spans="3:20" outlineLevel="2">
      <c r="D142" s="23">
        <f t="shared" si="74"/>
        <v>8</v>
      </c>
      <c r="E142" s="55"/>
      <c r="F142" s="55"/>
      <c r="G142" s="55"/>
      <c r="H142" s="55"/>
      <c r="I142" s="29">
        <f t="shared" si="73"/>
        <v>0</v>
      </c>
      <c r="J142" s="29" t="e">
        <f t="shared" si="70"/>
        <v>#DIV/0!</v>
      </c>
      <c r="L142" s="55"/>
      <c r="M142" s="55"/>
      <c r="N142" s="29">
        <f t="shared" si="71"/>
        <v>0</v>
      </c>
      <c r="O142" s="29" t="e">
        <f t="shared" si="72"/>
        <v>#DIV/0!</v>
      </c>
      <c r="P142" s="56"/>
      <c r="Q142" s="56"/>
      <c r="T142" s="21"/>
    </row>
    <row r="143" spans="3:20" outlineLevel="2">
      <c r="D143" s="23">
        <f t="shared" si="74"/>
        <v>9</v>
      </c>
      <c r="E143" s="55"/>
      <c r="F143" s="55"/>
      <c r="G143" s="55"/>
      <c r="H143" s="55"/>
      <c r="I143" s="29">
        <f t="shared" si="73"/>
        <v>0</v>
      </c>
      <c r="J143" s="29" t="e">
        <f t="shared" si="70"/>
        <v>#DIV/0!</v>
      </c>
      <c r="L143" s="55"/>
      <c r="M143" s="55"/>
      <c r="N143" s="29">
        <f t="shared" si="71"/>
        <v>0</v>
      </c>
      <c r="O143" s="29" t="e">
        <f t="shared" si="72"/>
        <v>#DIV/0!</v>
      </c>
      <c r="P143" s="56"/>
      <c r="Q143" s="56"/>
      <c r="T143" s="21"/>
    </row>
    <row r="144" spans="3:20" outlineLevel="2">
      <c r="D144" s="23">
        <f t="shared" si="74"/>
        <v>10</v>
      </c>
      <c r="E144" s="55"/>
      <c r="F144" s="55"/>
      <c r="G144" s="55"/>
      <c r="H144" s="55"/>
      <c r="I144" s="29">
        <f t="shared" si="73"/>
        <v>0</v>
      </c>
      <c r="J144" s="29" t="e">
        <f t="shared" si="70"/>
        <v>#DIV/0!</v>
      </c>
      <c r="L144" s="55"/>
      <c r="M144" s="55"/>
      <c r="N144" s="29">
        <f t="shared" si="71"/>
        <v>0</v>
      </c>
      <c r="O144" s="29" t="e">
        <f t="shared" si="72"/>
        <v>#DIV/0!</v>
      </c>
      <c r="P144" s="56"/>
      <c r="Q144" s="56"/>
      <c r="T144" s="21"/>
    </row>
    <row r="145" spans="3:20" s="35" customFormat="1">
      <c r="D145" s="36"/>
      <c r="E145" s="36" t="s">
        <v>45</v>
      </c>
      <c r="F145" s="37"/>
      <c r="G145" s="37"/>
      <c r="H145" s="37"/>
      <c r="I145" s="36">
        <f>SUM(I135:I144)</f>
        <v>0</v>
      </c>
      <c r="J145" s="36" t="e">
        <f>SUM(J135:J144)</f>
        <v>#DIV/0!</v>
      </c>
      <c r="K145"/>
      <c r="L145" s="37"/>
      <c r="M145" s="37"/>
      <c r="N145" s="36">
        <f>SUM(N135:N144)</f>
        <v>0</v>
      </c>
      <c r="O145" s="36" t="e">
        <f>SUM(O135:O144)</f>
        <v>#DIV/0!</v>
      </c>
      <c r="P145" s="38"/>
      <c r="Q145" s="38"/>
    </row>
    <row r="146" spans="3:20">
      <c r="E146" s="21"/>
      <c r="F146" s="26"/>
      <c r="G146" s="26"/>
      <c r="H146" s="27"/>
      <c r="I146" s="27"/>
      <c r="J146" s="27"/>
    </row>
    <row r="147" spans="3:20">
      <c r="G147" s="179" t="str">
        <f>G134</f>
        <v>Number of people / units</v>
      </c>
      <c r="H147" s="179"/>
      <c r="I147" s="179"/>
      <c r="J147" s="179"/>
      <c r="L147" s="179" t="str">
        <f>L133</f>
        <v>Full coverage case</v>
      </c>
      <c r="M147" s="179"/>
      <c r="N147" s="179"/>
      <c r="O147" s="179"/>
      <c r="P147" s="180" t="s">
        <v>50</v>
      </c>
      <c r="Q147" s="181"/>
      <c r="T147" s="21"/>
    </row>
    <row r="148" spans="3:20" ht="45">
      <c r="C148" s="1" t="str">
        <f>'B. CostCategories'!F59</f>
        <v>R48</v>
      </c>
      <c r="D148" s="28" t="s">
        <v>46</v>
      </c>
      <c r="E148" s="28">
        <f>INDEX('B. CostCategories'!E:E,MATCH(C148,'B. CostCategories'!F:F,0))</f>
        <v>0</v>
      </c>
      <c r="F148" s="28" t="str">
        <f>"Unit cost ("&amp;I_CurrencySymbol &amp;")"</f>
        <v>Unit cost ()</v>
      </c>
      <c r="G148" s="28" t="s">
        <v>47</v>
      </c>
      <c r="H148" s="28" t="s">
        <v>48</v>
      </c>
      <c r="I148" s="28" t="str">
        <f>"Total cost ("&amp;I_CurrencySymbol&amp;")"</f>
        <v>Total cost ()</v>
      </c>
      <c r="J148" s="28" t="s">
        <v>44</v>
      </c>
      <c r="L148" s="32" t="str">
        <f t="shared" ref="L148" si="75">G148</f>
        <v>Number of people / units</v>
      </c>
      <c r="M148" s="30" t="str">
        <f t="shared" ref="M148" si="76">H148</f>
        <v>Days / hours</v>
      </c>
      <c r="N148" s="30" t="str">
        <f t="shared" ref="N148" si="77">I148</f>
        <v>Total cost ()</v>
      </c>
      <c r="O148" s="31" t="str">
        <f t="shared" ref="O148" si="78">J148</f>
        <v>Total cost $</v>
      </c>
      <c r="P148" s="34" t="s">
        <v>51</v>
      </c>
      <c r="Q148" s="34" t="s">
        <v>52</v>
      </c>
      <c r="T148" s="21"/>
    </row>
    <row r="149" spans="3:20" outlineLevel="2">
      <c r="D149" s="23">
        <v>1</v>
      </c>
      <c r="E149" s="55"/>
      <c r="F149" s="55"/>
      <c r="G149" s="55"/>
      <c r="H149" s="55"/>
      <c r="I149" s="29">
        <f>IF(H149="",$F149*G149,$F149*G149*H149)</f>
        <v>0</v>
      </c>
      <c r="J149" s="29" t="e">
        <f t="shared" ref="J149:J158" si="79">I149/I_ExchangeRate</f>
        <v>#DIV/0!</v>
      </c>
      <c r="L149" s="55"/>
      <c r="M149" s="55"/>
      <c r="N149" s="29">
        <f t="shared" ref="N149:N158" si="80">IF(M149="",$F149*L149,$F149*L149*M149)</f>
        <v>0</v>
      </c>
      <c r="O149" s="29" t="e">
        <f t="shared" ref="O149:O158" si="81">N149/I_ExchangeRate</f>
        <v>#DIV/0!</v>
      </c>
      <c r="P149" s="56"/>
      <c r="Q149" s="56"/>
      <c r="T149" s="21"/>
    </row>
    <row r="150" spans="3:20" outlineLevel="2">
      <c r="D150" s="23">
        <f>D149+1</f>
        <v>2</v>
      </c>
      <c r="E150" s="55"/>
      <c r="F150" s="55"/>
      <c r="G150" s="55"/>
      <c r="H150" s="55"/>
      <c r="I150" s="29">
        <f t="shared" ref="I150:I158" si="82">IF(H150="",$F150*G150,$F150*G150*H150)</f>
        <v>0</v>
      </c>
      <c r="J150" s="29" t="e">
        <f t="shared" si="79"/>
        <v>#DIV/0!</v>
      </c>
      <c r="L150" s="55"/>
      <c r="M150" s="55"/>
      <c r="N150" s="29">
        <f t="shared" si="80"/>
        <v>0</v>
      </c>
      <c r="O150" s="29" t="e">
        <f t="shared" si="81"/>
        <v>#DIV/0!</v>
      </c>
      <c r="P150" s="56"/>
      <c r="Q150" s="56"/>
      <c r="T150" s="21"/>
    </row>
    <row r="151" spans="3:20" outlineLevel="2">
      <c r="D151" s="23">
        <f t="shared" ref="D151:D158" si="83">D150+1</f>
        <v>3</v>
      </c>
      <c r="E151" s="55"/>
      <c r="F151" s="55"/>
      <c r="G151" s="55"/>
      <c r="H151" s="55"/>
      <c r="I151" s="29">
        <f t="shared" si="82"/>
        <v>0</v>
      </c>
      <c r="J151" s="29" t="e">
        <f t="shared" si="79"/>
        <v>#DIV/0!</v>
      </c>
      <c r="L151" s="55"/>
      <c r="M151" s="55"/>
      <c r="N151" s="29">
        <f t="shared" si="80"/>
        <v>0</v>
      </c>
      <c r="O151" s="29" t="e">
        <f t="shared" si="81"/>
        <v>#DIV/0!</v>
      </c>
      <c r="P151" s="56"/>
      <c r="Q151" s="56"/>
      <c r="T151" s="21"/>
    </row>
    <row r="152" spans="3:20" outlineLevel="2">
      <c r="D152" s="23">
        <f t="shared" si="83"/>
        <v>4</v>
      </c>
      <c r="E152" s="55"/>
      <c r="F152" s="55"/>
      <c r="G152" s="55"/>
      <c r="H152" s="55"/>
      <c r="I152" s="29">
        <f t="shared" si="82"/>
        <v>0</v>
      </c>
      <c r="J152" s="29" t="e">
        <f t="shared" si="79"/>
        <v>#DIV/0!</v>
      </c>
      <c r="L152" s="55"/>
      <c r="M152" s="55"/>
      <c r="N152" s="29">
        <f t="shared" si="80"/>
        <v>0</v>
      </c>
      <c r="O152" s="29" t="e">
        <f t="shared" si="81"/>
        <v>#DIV/0!</v>
      </c>
      <c r="P152" s="56"/>
      <c r="Q152" s="56"/>
      <c r="T152" s="21"/>
    </row>
    <row r="153" spans="3:20" outlineLevel="2">
      <c r="D153" s="23">
        <f t="shared" si="83"/>
        <v>5</v>
      </c>
      <c r="E153" s="55"/>
      <c r="F153" s="55"/>
      <c r="G153" s="55"/>
      <c r="H153" s="55"/>
      <c r="I153" s="29">
        <f t="shared" si="82"/>
        <v>0</v>
      </c>
      <c r="J153" s="29" t="e">
        <f t="shared" si="79"/>
        <v>#DIV/0!</v>
      </c>
      <c r="L153" s="55"/>
      <c r="M153" s="55"/>
      <c r="N153" s="29">
        <f t="shared" si="80"/>
        <v>0</v>
      </c>
      <c r="O153" s="29" t="e">
        <f t="shared" si="81"/>
        <v>#DIV/0!</v>
      </c>
      <c r="P153" s="56"/>
      <c r="Q153" s="56"/>
      <c r="T153" s="21"/>
    </row>
    <row r="154" spans="3:20" outlineLevel="2">
      <c r="D154" s="23">
        <f t="shared" si="83"/>
        <v>6</v>
      </c>
      <c r="E154" s="55"/>
      <c r="F154" s="55"/>
      <c r="G154" s="55"/>
      <c r="H154" s="55"/>
      <c r="I154" s="29">
        <f t="shared" si="82"/>
        <v>0</v>
      </c>
      <c r="J154" s="29" t="e">
        <f t="shared" si="79"/>
        <v>#DIV/0!</v>
      </c>
      <c r="L154" s="55"/>
      <c r="M154" s="55"/>
      <c r="N154" s="29">
        <f t="shared" si="80"/>
        <v>0</v>
      </c>
      <c r="O154" s="29" t="e">
        <f t="shared" si="81"/>
        <v>#DIV/0!</v>
      </c>
      <c r="P154" s="56"/>
      <c r="Q154" s="56"/>
      <c r="T154" s="21"/>
    </row>
    <row r="155" spans="3:20" outlineLevel="2">
      <c r="D155" s="23">
        <f t="shared" si="83"/>
        <v>7</v>
      </c>
      <c r="E155" s="55"/>
      <c r="F155" s="55"/>
      <c r="G155" s="55"/>
      <c r="H155" s="55"/>
      <c r="I155" s="29">
        <f t="shared" si="82"/>
        <v>0</v>
      </c>
      <c r="J155" s="29" t="e">
        <f t="shared" si="79"/>
        <v>#DIV/0!</v>
      </c>
      <c r="L155" s="55"/>
      <c r="M155" s="55"/>
      <c r="N155" s="29">
        <f t="shared" si="80"/>
        <v>0</v>
      </c>
      <c r="O155" s="29" t="e">
        <f t="shared" si="81"/>
        <v>#DIV/0!</v>
      </c>
      <c r="P155" s="56"/>
      <c r="Q155" s="56"/>
      <c r="T155" s="21"/>
    </row>
    <row r="156" spans="3:20" outlineLevel="2">
      <c r="D156" s="23">
        <f t="shared" si="83"/>
        <v>8</v>
      </c>
      <c r="E156" s="55"/>
      <c r="F156" s="55"/>
      <c r="G156" s="55"/>
      <c r="H156" s="55"/>
      <c r="I156" s="29">
        <f t="shared" si="82"/>
        <v>0</v>
      </c>
      <c r="J156" s="29" t="e">
        <f t="shared" si="79"/>
        <v>#DIV/0!</v>
      </c>
      <c r="L156" s="55"/>
      <c r="M156" s="55"/>
      <c r="N156" s="29">
        <f t="shared" si="80"/>
        <v>0</v>
      </c>
      <c r="O156" s="29" t="e">
        <f t="shared" si="81"/>
        <v>#DIV/0!</v>
      </c>
      <c r="P156" s="56"/>
      <c r="Q156" s="56"/>
      <c r="T156" s="21"/>
    </row>
    <row r="157" spans="3:20" outlineLevel="2">
      <c r="D157" s="23">
        <f t="shared" si="83"/>
        <v>9</v>
      </c>
      <c r="E157" s="55"/>
      <c r="F157" s="55"/>
      <c r="G157" s="55"/>
      <c r="H157" s="55"/>
      <c r="I157" s="29">
        <f t="shared" si="82"/>
        <v>0</v>
      </c>
      <c r="J157" s="29" t="e">
        <f t="shared" si="79"/>
        <v>#DIV/0!</v>
      </c>
      <c r="L157" s="55"/>
      <c r="M157" s="55"/>
      <c r="N157" s="29">
        <f t="shared" si="80"/>
        <v>0</v>
      </c>
      <c r="O157" s="29" t="e">
        <f t="shared" si="81"/>
        <v>#DIV/0!</v>
      </c>
      <c r="P157" s="56"/>
      <c r="Q157" s="56"/>
      <c r="T157" s="21"/>
    </row>
    <row r="158" spans="3:20" outlineLevel="2">
      <c r="D158" s="23">
        <f t="shared" si="83"/>
        <v>10</v>
      </c>
      <c r="E158" s="55"/>
      <c r="F158" s="55"/>
      <c r="G158" s="55"/>
      <c r="H158" s="55"/>
      <c r="I158" s="29">
        <f t="shared" si="82"/>
        <v>0</v>
      </c>
      <c r="J158" s="29" t="e">
        <f t="shared" si="79"/>
        <v>#DIV/0!</v>
      </c>
      <c r="L158" s="55"/>
      <c r="M158" s="55"/>
      <c r="N158" s="29">
        <f t="shared" si="80"/>
        <v>0</v>
      </c>
      <c r="O158" s="29" t="e">
        <f t="shared" si="81"/>
        <v>#DIV/0!</v>
      </c>
      <c r="P158" s="56"/>
      <c r="Q158" s="56"/>
      <c r="T158" s="21"/>
    </row>
    <row r="159" spans="3:20" s="35" customFormat="1">
      <c r="D159" s="36"/>
      <c r="E159" s="36" t="s">
        <v>45</v>
      </c>
      <c r="F159" s="37"/>
      <c r="G159" s="37"/>
      <c r="H159" s="37"/>
      <c r="I159" s="36">
        <f>SUM(I149:I158)</f>
        <v>0</v>
      </c>
      <c r="J159" s="36" t="e">
        <f>SUM(J149:J158)</f>
        <v>#DIV/0!</v>
      </c>
      <c r="K159"/>
      <c r="L159" s="37"/>
      <c r="M159" s="37"/>
      <c r="N159" s="36">
        <f>SUM(N149:N158)</f>
        <v>0</v>
      </c>
      <c r="O159" s="36" t="e">
        <f>SUM(O149:O158)</f>
        <v>#DIV/0!</v>
      </c>
      <c r="P159" s="38"/>
      <c r="Q159" s="38"/>
    </row>
    <row r="160" spans="3:20">
      <c r="E160" s="21"/>
      <c r="F160" s="26"/>
      <c r="G160" s="26"/>
      <c r="H160" s="27"/>
      <c r="I160" s="27"/>
      <c r="J160" s="27"/>
    </row>
    <row r="161" spans="3:20">
      <c r="G161" s="179" t="str">
        <f>G148</f>
        <v>Number of people / units</v>
      </c>
      <c r="H161" s="179"/>
      <c r="I161" s="179"/>
      <c r="J161" s="179"/>
      <c r="L161" s="179" t="str">
        <f>L147</f>
        <v>Full coverage case</v>
      </c>
      <c r="M161" s="179"/>
      <c r="N161" s="179"/>
      <c r="O161" s="179"/>
      <c r="P161" s="180" t="s">
        <v>50</v>
      </c>
      <c r="Q161" s="181"/>
      <c r="T161" s="21"/>
    </row>
    <row r="162" spans="3:20" ht="45">
      <c r="C162" s="1" t="str">
        <f>'B. CostCategories'!F60</f>
        <v>R49</v>
      </c>
      <c r="D162" s="28" t="s">
        <v>46</v>
      </c>
      <c r="E162" s="28">
        <f>INDEX('B. CostCategories'!E:E,MATCH(C162,'B. CostCategories'!F:F,0))</f>
        <v>0</v>
      </c>
      <c r="F162" s="28" t="str">
        <f>"Unit cost ("&amp;I_CurrencySymbol &amp;")"</f>
        <v>Unit cost ()</v>
      </c>
      <c r="G162" s="28" t="s">
        <v>47</v>
      </c>
      <c r="H162" s="28" t="s">
        <v>48</v>
      </c>
      <c r="I162" s="28" t="str">
        <f>"Total cost ("&amp;I_CurrencySymbol&amp;")"</f>
        <v>Total cost ()</v>
      </c>
      <c r="J162" s="28" t="s">
        <v>44</v>
      </c>
      <c r="L162" s="32" t="str">
        <f t="shared" ref="L162" si="84">G162</f>
        <v>Number of people / units</v>
      </c>
      <c r="M162" s="30" t="str">
        <f t="shared" ref="M162" si="85">H162</f>
        <v>Days / hours</v>
      </c>
      <c r="N162" s="30" t="str">
        <f t="shared" ref="N162" si="86">I162</f>
        <v>Total cost ()</v>
      </c>
      <c r="O162" s="31" t="str">
        <f t="shared" ref="O162" si="87">J162</f>
        <v>Total cost $</v>
      </c>
      <c r="P162" s="34" t="s">
        <v>51</v>
      </c>
      <c r="Q162" s="34" t="s">
        <v>52</v>
      </c>
      <c r="T162" s="21"/>
    </row>
    <row r="163" spans="3:20" outlineLevel="2">
      <c r="D163" s="23">
        <v>1</v>
      </c>
      <c r="E163" s="55"/>
      <c r="F163" s="55"/>
      <c r="G163" s="55"/>
      <c r="H163" s="55"/>
      <c r="I163" s="29">
        <f>IF(H163="",$F163*G163,$F163*G163*H163)</f>
        <v>0</v>
      </c>
      <c r="J163" s="29" t="e">
        <f t="shared" ref="J163:J172" si="88">I163/I_ExchangeRate</f>
        <v>#DIV/0!</v>
      </c>
      <c r="L163" s="55"/>
      <c r="M163" s="55"/>
      <c r="N163" s="29">
        <f t="shared" ref="N163:N172" si="89">IF(M163="",$F163*L163,$F163*L163*M163)</f>
        <v>0</v>
      </c>
      <c r="O163" s="29" t="e">
        <f t="shared" ref="O163:O172" si="90">N163/I_ExchangeRate</f>
        <v>#DIV/0!</v>
      </c>
      <c r="P163" s="56"/>
      <c r="Q163" s="56"/>
      <c r="T163" s="21"/>
    </row>
    <row r="164" spans="3:20" outlineLevel="2">
      <c r="D164" s="23">
        <f>D163+1</f>
        <v>2</v>
      </c>
      <c r="E164" s="55"/>
      <c r="F164" s="55"/>
      <c r="G164" s="55"/>
      <c r="H164" s="55"/>
      <c r="I164" s="29">
        <f t="shared" ref="I164:I172" si="91">IF(H164="",$F164*G164,$F164*G164*H164)</f>
        <v>0</v>
      </c>
      <c r="J164" s="29" t="e">
        <f t="shared" si="88"/>
        <v>#DIV/0!</v>
      </c>
      <c r="L164" s="55"/>
      <c r="M164" s="55"/>
      <c r="N164" s="29">
        <f t="shared" si="89"/>
        <v>0</v>
      </c>
      <c r="O164" s="29" t="e">
        <f t="shared" si="90"/>
        <v>#DIV/0!</v>
      </c>
      <c r="P164" s="56"/>
      <c r="Q164" s="56"/>
      <c r="T164" s="21"/>
    </row>
    <row r="165" spans="3:20" outlineLevel="2">
      <c r="D165" s="23">
        <f t="shared" ref="D165:D172" si="92">D164+1</f>
        <v>3</v>
      </c>
      <c r="E165" s="55"/>
      <c r="F165" s="55"/>
      <c r="G165" s="55"/>
      <c r="H165" s="55"/>
      <c r="I165" s="29">
        <f t="shared" si="91"/>
        <v>0</v>
      </c>
      <c r="J165" s="29" t="e">
        <f t="shared" si="88"/>
        <v>#DIV/0!</v>
      </c>
      <c r="L165" s="55"/>
      <c r="M165" s="55"/>
      <c r="N165" s="29">
        <f t="shared" si="89"/>
        <v>0</v>
      </c>
      <c r="O165" s="29" t="e">
        <f t="shared" si="90"/>
        <v>#DIV/0!</v>
      </c>
      <c r="P165" s="56"/>
      <c r="Q165" s="56"/>
      <c r="T165" s="21"/>
    </row>
    <row r="166" spans="3:20" outlineLevel="2">
      <c r="D166" s="23">
        <f t="shared" si="92"/>
        <v>4</v>
      </c>
      <c r="E166" s="55"/>
      <c r="F166" s="55"/>
      <c r="G166" s="55"/>
      <c r="H166" s="55"/>
      <c r="I166" s="29">
        <f t="shared" si="91"/>
        <v>0</v>
      </c>
      <c r="J166" s="29" t="e">
        <f t="shared" si="88"/>
        <v>#DIV/0!</v>
      </c>
      <c r="L166" s="55"/>
      <c r="M166" s="55"/>
      <c r="N166" s="29">
        <f t="shared" si="89"/>
        <v>0</v>
      </c>
      <c r="O166" s="29" t="e">
        <f t="shared" si="90"/>
        <v>#DIV/0!</v>
      </c>
      <c r="P166" s="56"/>
      <c r="Q166" s="56"/>
      <c r="T166" s="21"/>
    </row>
    <row r="167" spans="3:20" outlineLevel="2">
      <c r="D167" s="23">
        <f t="shared" si="92"/>
        <v>5</v>
      </c>
      <c r="E167" s="55"/>
      <c r="F167" s="55"/>
      <c r="G167" s="55"/>
      <c r="H167" s="55"/>
      <c r="I167" s="29">
        <f t="shared" si="91"/>
        <v>0</v>
      </c>
      <c r="J167" s="29" t="e">
        <f t="shared" si="88"/>
        <v>#DIV/0!</v>
      </c>
      <c r="L167" s="55"/>
      <c r="M167" s="55"/>
      <c r="N167" s="29">
        <f t="shared" si="89"/>
        <v>0</v>
      </c>
      <c r="O167" s="29" t="e">
        <f t="shared" si="90"/>
        <v>#DIV/0!</v>
      </c>
      <c r="P167" s="56"/>
      <c r="Q167" s="56"/>
      <c r="T167" s="21"/>
    </row>
    <row r="168" spans="3:20" outlineLevel="2">
      <c r="D168" s="23">
        <f t="shared" si="92"/>
        <v>6</v>
      </c>
      <c r="E168" s="55"/>
      <c r="F168" s="55"/>
      <c r="G168" s="55"/>
      <c r="H168" s="55"/>
      <c r="I168" s="29">
        <f t="shared" si="91"/>
        <v>0</v>
      </c>
      <c r="J168" s="29" t="e">
        <f t="shared" si="88"/>
        <v>#DIV/0!</v>
      </c>
      <c r="L168" s="55"/>
      <c r="M168" s="55"/>
      <c r="N168" s="29">
        <f t="shared" si="89"/>
        <v>0</v>
      </c>
      <c r="O168" s="29" t="e">
        <f t="shared" si="90"/>
        <v>#DIV/0!</v>
      </c>
      <c r="P168" s="56"/>
      <c r="Q168" s="56"/>
      <c r="T168" s="21"/>
    </row>
    <row r="169" spans="3:20" outlineLevel="2">
      <c r="D169" s="23">
        <f t="shared" si="92"/>
        <v>7</v>
      </c>
      <c r="E169" s="55"/>
      <c r="F169" s="55"/>
      <c r="G169" s="55"/>
      <c r="H169" s="55"/>
      <c r="I169" s="29">
        <f t="shared" si="91"/>
        <v>0</v>
      </c>
      <c r="J169" s="29" t="e">
        <f t="shared" si="88"/>
        <v>#DIV/0!</v>
      </c>
      <c r="L169" s="55"/>
      <c r="M169" s="55"/>
      <c r="N169" s="29">
        <f t="shared" si="89"/>
        <v>0</v>
      </c>
      <c r="O169" s="29" t="e">
        <f t="shared" si="90"/>
        <v>#DIV/0!</v>
      </c>
      <c r="P169" s="56"/>
      <c r="Q169" s="56"/>
      <c r="T169" s="21"/>
    </row>
    <row r="170" spans="3:20" outlineLevel="2">
      <c r="D170" s="23">
        <f t="shared" si="92"/>
        <v>8</v>
      </c>
      <c r="E170" s="55"/>
      <c r="F170" s="55"/>
      <c r="G170" s="55"/>
      <c r="H170" s="55"/>
      <c r="I170" s="29">
        <f t="shared" si="91"/>
        <v>0</v>
      </c>
      <c r="J170" s="29" t="e">
        <f t="shared" si="88"/>
        <v>#DIV/0!</v>
      </c>
      <c r="L170" s="55"/>
      <c r="M170" s="55"/>
      <c r="N170" s="29">
        <f t="shared" si="89"/>
        <v>0</v>
      </c>
      <c r="O170" s="29" t="e">
        <f t="shared" si="90"/>
        <v>#DIV/0!</v>
      </c>
      <c r="P170" s="56"/>
      <c r="Q170" s="56"/>
      <c r="T170" s="21"/>
    </row>
    <row r="171" spans="3:20" outlineLevel="2">
      <c r="D171" s="23">
        <f t="shared" si="92"/>
        <v>9</v>
      </c>
      <c r="E171" s="55"/>
      <c r="F171" s="55"/>
      <c r="G171" s="55"/>
      <c r="H171" s="55"/>
      <c r="I171" s="29">
        <f t="shared" si="91"/>
        <v>0</v>
      </c>
      <c r="J171" s="29" t="e">
        <f t="shared" si="88"/>
        <v>#DIV/0!</v>
      </c>
      <c r="L171" s="55"/>
      <c r="M171" s="55"/>
      <c r="N171" s="29">
        <f t="shared" si="89"/>
        <v>0</v>
      </c>
      <c r="O171" s="29" t="e">
        <f t="shared" si="90"/>
        <v>#DIV/0!</v>
      </c>
      <c r="P171" s="56"/>
      <c r="Q171" s="56"/>
      <c r="T171" s="21"/>
    </row>
    <row r="172" spans="3:20" outlineLevel="2">
      <c r="D172" s="23">
        <f t="shared" si="92"/>
        <v>10</v>
      </c>
      <c r="E172" s="55"/>
      <c r="F172" s="55"/>
      <c r="G172" s="55"/>
      <c r="H172" s="55"/>
      <c r="I172" s="29">
        <f t="shared" si="91"/>
        <v>0</v>
      </c>
      <c r="J172" s="29" t="e">
        <f t="shared" si="88"/>
        <v>#DIV/0!</v>
      </c>
      <c r="L172" s="55"/>
      <c r="M172" s="55"/>
      <c r="N172" s="29">
        <f t="shared" si="89"/>
        <v>0</v>
      </c>
      <c r="O172" s="29" t="e">
        <f t="shared" si="90"/>
        <v>#DIV/0!</v>
      </c>
      <c r="P172" s="56"/>
      <c r="Q172" s="56"/>
      <c r="T172" s="21"/>
    </row>
    <row r="173" spans="3:20" s="35" customFormat="1">
      <c r="D173" s="36"/>
      <c r="E173" s="36" t="s">
        <v>45</v>
      </c>
      <c r="F173" s="37"/>
      <c r="G173" s="37"/>
      <c r="H173" s="37"/>
      <c r="I173" s="36">
        <f>SUM(I163:I172)</f>
        <v>0</v>
      </c>
      <c r="J173" s="36" t="e">
        <f>SUM(J163:J172)</f>
        <v>#DIV/0!</v>
      </c>
      <c r="K173"/>
      <c r="L173" s="37"/>
      <c r="M173" s="37"/>
      <c r="N173" s="36">
        <f>SUM(N163:N172)</f>
        <v>0</v>
      </c>
      <c r="O173" s="36" t="e">
        <f>SUM(O163:O172)</f>
        <v>#DIV/0!</v>
      </c>
      <c r="P173" s="38"/>
      <c r="Q173" s="38"/>
    </row>
    <row r="174" spans="3:20" s="62" customFormat="1" ht="14"/>
    <row r="175" spans="3:20">
      <c r="D175" s="20" t="s">
        <v>128</v>
      </c>
      <c r="E175" s="21"/>
      <c r="F175" s="26"/>
      <c r="G175" s="26"/>
      <c r="H175" s="27"/>
      <c r="I175" s="27"/>
      <c r="J175" s="27"/>
    </row>
    <row r="176" spans="3:20">
      <c r="E176" s="21"/>
      <c r="F176" s="26"/>
      <c r="G176" s="26"/>
      <c r="H176" s="27"/>
      <c r="I176" s="27"/>
      <c r="J176" s="27"/>
    </row>
    <row r="177" spans="4:17">
      <c r="D177" t="s">
        <v>330</v>
      </c>
      <c r="E177" s="21"/>
      <c r="F177" s="26"/>
      <c r="G177" s="26"/>
      <c r="H177" s="27"/>
      <c r="I177" s="27"/>
      <c r="J177" s="27"/>
    </row>
    <row r="178" spans="4:17">
      <c r="E178" s="21"/>
      <c r="F178" s="26"/>
      <c r="G178" s="26"/>
      <c r="H178" s="27"/>
      <c r="I178" s="27"/>
      <c r="J178" s="27"/>
    </row>
    <row r="179" spans="4:17">
      <c r="D179" s="57"/>
      <c r="E179" s="57"/>
      <c r="F179" s="57"/>
      <c r="G179" s="57"/>
      <c r="H179" s="57"/>
      <c r="I179" s="57"/>
      <c r="J179" s="57"/>
      <c r="K179" s="177"/>
      <c r="L179" s="178"/>
      <c r="M179" s="57"/>
      <c r="N179" s="57"/>
      <c r="O179" s="57"/>
      <c r="P179" s="57"/>
      <c r="Q179" s="57"/>
    </row>
    <row r="180" spans="4:17">
      <c r="D180" s="57"/>
      <c r="E180" s="57"/>
      <c r="F180" s="57"/>
      <c r="G180" s="57"/>
      <c r="H180" s="57"/>
      <c r="I180" s="57"/>
      <c r="J180" s="57"/>
      <c r="K180" s="177"/>
      <c r="L180" s="178"/>
      <c r="M180" s="57"/>
      <c r="N180" s="57"/>
      <c r="O180" s="57"/>
      <c r="P180" s="57"/>
      <c r="Q180" s="57"/>
    </row>
    <row r="181" spans="4:17">
      <c r="D181" s="57"/>
      <c r="E181" s="57"/>
      <c r="F181" s="57"/>
      <c r="G181" s="57"/>
      <c r="H181" s="57"/>
      <c r="I181" s="57"/>
      <c r="J181" s="57"/>
      <c r="K181" s="177"/>
      <c r="L181" s="178"/>
      <c r="M181" s="57"/>
      <c r="N181" s="57"/>
      <c r="O181" s="57"/>
      <c r="P181" s="57"/>
      <c r="Q181" s="57"/>
    </row>
    <row r="182" spans="4:17">
      <c r="D182" s="57"/>
      <c r="E182" s="57"/>
      <c r="F182" s="57"/>
      <c r="G182" s="57"/>
      <c r="H182" s="57"/>
      <c r="I182" s="57"/>
      <c r="J182" s="57"/>
      <c r="K182" s="177"/>
      <c r="L182" s="178"/>
      <c r="M182" s="57"/>
      <c r="N182" s="57"/>
      <c r="O182" s="57"/>
      <c r="P182" s="57"/>
      <c r="Q182" s="57"/>
    </row>
    <row r="183" spans="4:17">
      <c r="D183" s="57"/>
      <c r="E183" s="57"/>
      <c r="F183" s="57"/>
      <c r="G183" s="57"/>
      <c r="H183" s="57"/>
      <c r="I183" s="57"/>
      <c r="J183" s="57"/>
      <c r="K183" s="177"/>
      <c r="L183" s="178"/>
      <c r="M183" s="57"/>
      <c r="N183" s="57"/>
      <c r="O183" s="57"/>
      <c r="P183" s="57"/>
      <c r="Q183" s="57"/>
    </row>
    <row r="184" spans="4:17">
      <c r="D184" s="57"/>
      <c r="E184" s="57"/>
      <c r="F184" s="57"/>
      <c r="G184" s="57"/>
      <c r="H184" s="57"/>
      <c r="I184" s="57"/>
      <c r="J184" s="57"/>
      <c r="K184" s="177"/>
      <c r="L184" s="178"/>
      <c r="M184" s="57"/>
      <c r="N184" s="57"/>
      <c r="O184" s="57"/>
      <c r="P184" s="57"/>
      <c r="Q184" s="57"/>
    </row>
    <row r="185" spans="4:17">
      <c r="D185" s="57"/>
      <c r="E185" s="57"/>
      <c r="F185" s="57"/>
      <c r="G185" s="57"/>
      <c r="H185" s="57"/>
      <c r="I185" s="57"/>
      <c r="J185" s="57"/>
      <c r="K185" s="177"/>
      <c r="L185" s="178"/>
      <c r="M185" s="57"/>
      <c r="N185" s="57"/>
      <c r="O185" s="57"/>
      <c r="P185" s="57"/>
      <c r="Q185" s="57"/>
    </row>
    <row r="186" spans="4:17">
      <c r="D186" s="57"/>
      <c r="E186" s="57"/>
      <c r="F186" s="57"/>
      <c r="G186" s="57"/>
      <c r="H186" s="57"/>
      <c r="I186" s="57"/>
      <c r="J186" s="57"/>
      <c r="K186" s="177"/>
      <c r="L186" s="178"/>
      <c r="M186" s="57"/>
      <c r="N186" s="57"/>
      <c r="O186" s="57"/>
      <c r="P186" s="57"/>
      <c r="Q186" s="57"/>
    </row>
    <row r="187" spans="4:17">
      <c r="D187" s="57"/>
      <c r="E187" s="57"/>
      <c r="F187" s="57"/>
      <c r="G187" s="57"/>
      <c r="H187" s="57"/>
      <c r="I187" s="57"/>
      <c r="J187" s="57"/>
      <c r="K187" s="177"/>
      <c r="L187" s="178"/>
      <c r="M187" s="57"/>
      <c r="N187" s="57"/>
      <c r="O187" s="57"/>
      <c r="P187" s="57"/>
      <c r="Q187" s="57"/>
    </row>
    <row r="188" spans="4:17">
      <c r="D188" s="57"/>
      <c r="E188" s="57"/>
      <c r="F188" s="57"/>
      <c r="G188" s="57"/>
      <c r="H188" s="57"/>
      <c r="I188" s="57"/>
      <c r="J188" s="57"/>
      <c r="K188" s="177"/>
      <c r="L188" s="178"/>
      <c r="M188" s="57"/>
      <c r="N188" s="57"/>
      <c r="O188" s="57"/>
      <c r="P188" s="57"/>
      <c r="Q188" s="57"/>
    </row>
    <row r="189" spans="4:17">
      <c r="D189" s="57"/>
      <c r="E189" s="57"/>
      <c r="F189" s="57"/>
      <c r="G189" s="57"/>
      <c r="H189" s="57"/>
      <c r="I189" s="57"/>
      <c r="J189" s="57"/>
      <c r="K189" s="177"/>
      <c r="L189" s="178"/>
      <c r="M189" s="57"/>
      <c r="N189" s="57"/>
      <c r="O189" s="57"/>
      <c r="P189" s="57"/>
      <c r="Q189" s="57"/>
    </row>
    <row r="190" spans="4:17">
      <c r="D190" s="57"/>
      <c r="E190" s="57"/>
      <c r="F190" s="57"/>
      <c r="G190" s="57"/>
      <c r="H190" s="57"/>
      <c r="I190" s="57"/>
      <c r="J190" s="57"/>
      <c r="K190" s="177"/>
      <c r="L190" s="178"/>
      <c r="M190" s="57"/>
      <c r="N190" s="57"/>
      <c r="O190" s="57"/>
      <c r="P190" s="57"/>
      <c r="Q190" s="57"/>
    </row>
  </sheetData>
  <sheetProtection algorithmName="SHA-512" hashValue="OlFGIgRLRa/kfuU5w0SeeXUz42Uqs0b2Rr24+eu23Fr0piWB/II1xg+6Lg3FLCrBKWwMhwKCibuc1+x2KUXZ2g==" saltValue="F7HmPS5jONT3Vijjx/P3Cw==" spinCount="100000" sheet="1" objects="1" scenarios="1"/>
  <mergeCells count="48">
    <mergeCell ref="G7:J7"/>
    <mergeCell ref="L7:O7"/>
    <mergeCell ref="P7:Q7"/>
    <mergeCell ref="G21:J21"/>
    <mergeCell ref="L21:O21"/>
    <mergeCell ref="P21:Q21"/>
    <mergeCell ref="G35:J35"/>
    <mergeCell ref="L35:O35"/>
    <mergeCell ref="P35:Q35"/>
    <mergeCell ref="G49:J49"/>
    <mergeCell ref="L49:O49"/>
    <mergeCell ref="P49:Q49"/>
    <mergeCell ref="G63:J63"/>
    <mergeCell ref="L63:O63"/>
    <mergeCell ref="P63:Q63"/>
    <mergeCell ref="K179:L179"/>
    <mergeCell ref="K180:L180"/>
    <mergeCell ref="L105:O105"/>
    <mergeCell ref="P105:Q105"/>
    <mergeCell ref="G119:J119"/>
    <mergeCell ref="L119:O119"/>
    <mergeCell ref="P77:Q77"/>
    <mergeCell ref="G91:J91"/>
    <mergeCell ref="L91:O91"/>
    <mergeCell ref="P91:Q91"/>
    <mergeCell ref="G105:J105"/>
    <mergeCell ref="P161:Q161"/>
    <mergeCell ref="P119:Q119"/>
    <mergeCell ref="K189:L189"/>
    <mergeCell ref="K190:L190"/>
    <mergeCell ref="G77:J77"/>
    <mergeCell ref="L77:O77"/>
    <mergeCell ref="K182:L182"/>
    <mergeCell ref="K183:L183"/>
    <mergeCell ref="K184:L184"/>
    <mergeCell ref="K185:L185"/>
    <mergeCell ref="K186:L186"/>
    <mergeCell ref="K187:L187"/>
    <mergeCell ref="K181:L181"/>
    <mergeCell ref="G161:J161"/>
    <mergeCell ref="L161:O161"/>
    <mergeCell ref="G133:J133"/>
    <mergeCell ref="L133:O133"/>
    <mergeCell ref="P133:Q133"/>
    <mergeCell ref="G147:J147"/>
    <mergeCell ref="L147:O147"/>
    <mergeCell ref="P147:Q147"/>
    <mergeCell ref="K188:L188"/>
  </mergeCells>
  <dataValidations count="1">
    <dataValidation type="decimal" operator="greaterThanOrEqual" allowBlank="1" showInputMessage="1" showErrorMessage="1" errorTitle="Check your value." error="Please ensure you enter a positive numerical value. " sqref="F9:H18 F23:H32 F37:H46 F51:H60 F65:H74 F79:H88 F93:H102 F107:H116 F121:H130 F135:H144 F149:H158 F163:H172 L9:M18 L23:M32 L37:M46 L51:M60 L65:M74 L79:M88 L93:M102 L107:M116 L121:M130 L135:M144 L149:M158 L163:M172" xr:uid="{EDFFC076-8CFB-4A57-87CC-C48CD9BF4665}">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28673" r:id="rId4" name="Box_Home">
      <controlPr locked="0" defaultSize="0" print="0" autoFill="0" autoPict="0" macro="[0]!GoToHomeScreen_Click">
        <anchor moveWithCells="1" sizeWithCells="1">
          <from>
            <xdr:col>15</xdr:col>
            <xdr:colOff>2527300</xdr:colOff>
            <xdr:row>0</xdr:row>
            <xdr:rowOff>139700</xdr:rowOff>
          </from>
          <to>
            <xdr:col>16</xdr:col>
            <xdr:colOff>1739900</xdr:colOff>
            <xdr:row>2</xdr:row>
            <xdr:rowOff>0</xdr:rowOff>
          </to>
        </anchor>
      </controlPr>
    </control>
    <control shapeId="28674" r:id="rId5" name="DD_PageNav">
      <controlPr locked="0" defaultSize="0" autoLine="0" autoPict="0" macro="[0]!DD_DD_PageNav_Change">
        <anchor moveWithCells="1">
          <from>
            <xdr:col>15</xdr:col>
            <xdr:colOff>254000</xdr:colOff>
            <xdr:row>0</xdr:row>
            <xdr:rowOff>139700</xdr:rowOff>
          </from>
          <to>
            <xdr:col>15</xdr:col>
            <xdr:colOff>2235200</xdr:colOff>
            <xdr:row>2</xdr:row>
            <xdr:rowOff>0</xdr:rowOff>
          </to>
        </anchor>
      </controlPr>
    </control>
  </controls>
</worksheet>
</file>

<file path=xl/worksheets/sheet20.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0CE6D-13A7-4A0F-B943-76CD5600A841}">
  <sheetPr codeName="Sheet20">
    <tabColor rgb="FFFFFFB9"/>
  </sheetPr>
  <dimension ref="C2:T135"/>
  <sheetViews>
    <sheetView showGridLines="0" zoomScale="80" zoomScaleNormal="80" workbookViewId="0">
      <selection activeCell="L10" sqref="L10:M18"/>
    </sheetView>
  </sheetViews>
  <sheetFormatPr baseColWidth="10" defaultColWidth="8.83203125" defaultRowHeight="15" outlineLevelRow="2"/>
  <cols>
    <col min="1" max="2" width="2.6640625" customWidth="1"/>
    <col min="3" max="3" width="2.6640625"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20" t="str">
        <f>'B. CostCategories'!D61</f>
        <v>Other</v>
      </c>
      <c r="E2" s="20"/>
    </row>
    <row r="3" spans="3:17" ht="2" customHeight="1">
      <c r="D3" s="10"/>
      <c r="E3" s="10"/>
      <c r="F3" s="10"/>
      <c r="G3" s="10"/>
      <c r="H3" s="10"/>
    </row>
    <row r="5" spans="3:17">
      <c r="D5" t="s">
        <v>331</v>
      </c>
    </row>
    <row r="7" spans="3:17" ht="14.5" customHeight="1">
      <c r="G7" s="179" t="str">
        <f>DetailedSummary!$K$9</f>
        <v>Typical case</v>
      </c>
      <c r="H7" s="179"/>
      <c r="I7" s="179"/>
      <c r="J7" s="179"/>
      <c r="L7" s="179" t="str">
        <f>DetailedSummary!$M$9</f>
        <v>Full coverage case</v>
      </c>
      <c r="M7" s="179"/>
      <c r="N7" s="179"/>
      <c r="O7" s="179"/>
      <c r="P7" s="180" t="s">
        <v>50</v>
      </c>
      <c r="Q7" s="181"/>
    </row>
    <row r="8" spans="3:17" s="1" customFormat="1" ht="48">
      <c r="C8" s="1" t="str">
        <f>'B. CostCategories'!F61</f>
        <v>R50</v>
      </c>
      <c r="D8" s="28" t="s">
        <v>46</v>
      </c>
      <c r="E8" s="28">
        <f>INDEX('B. CostCategories'!E:E,MATCH(C8,'B. CostCategories'!F:F,0))</f>
        <v>0</v>
      </c>
      <c r="F8" s="28" t="str">
        <f>"Unit cost ("&amp;I_CurrencySymbol &amp;")"</f>
        <v>Unit cost ()</v>
      </c>
      <c r="G8" s="28" t="s">
        <v>47</v>
      </c>
      <c r="H8" s="28" t="s">
        <v>48</v>
      </c>
      <c r="I8" s="28" t="str">
        <f>"Total cost ("&amp;I_CurrencySymbol&amp;")"</f>
        <v>Total cost ()</v>
      </c>
      <c r="J8" s="28" t="s">
        <v>44</v>
      </c>
      <c r="K8"/>
      <c r="L8" s="32" t="str">
        <f t="shared" ref="L8:O8" si="0">G8</f>
        <v>Number of people / units</v>
      </c>
      <c r="M8" s="30" t="str">
        <f t="shared" si="0"/>
        <v>Days / hours</v>
      </c>
      <c r="N8" s="30" t="str">
        <f t="shared" si="0"/>
        <v>Total cost ()</v>
      </c>
      <c r="O8" s="31" t="str">
        <f t="shared" si="0"/>
        <v>Total cost $</v>
      </c>
      <c r="P8" s="34" t="s">
        <v>53</v>
      </c>
      <c r="Q8" s="34" t="s">
        <v>54</v>
      </c>
    </row>
    <row r="9" spans="3:17" outlineLevel="1">
      <c r="D9" s="23">
        <v>1</v>
      </c>
      <c r="E9" s="55"/>
      <c r="F9" s="55"/>
      <c r="G9" s="55"/>
      <c r="H9" s="55"/>
      <c r="I9" s="29">
        <f>IF(H9="",$F9*G9,$F9*G9*H9)</f>
        <v>0</v>
      </c>
      <c r="J9" s="29" t="e">
        <f t="shared" ref="J9:J18" si="1">I9/I_ExchangeRate</f>
        <v>#DIV/0!</v>
      </c>
      <c r="L9" s="55"/>
      <c r="M9" s="55"/>
      <c r="N9" s="29">
        <f>IF(M9="",$F9*L9,$F9*L9*M9)</f>
        <v>0</v>
      </c>
      <c r="O9" s="29" t="e">
        <f t="shared" ref="O9:O18" si="2">N9/I_ExchangeRate</f>
        <v>#DIV/0!</v>
      </c>
      <c r="P9" s="56"/>
      <c r="Q9" s="56"/>
    </row>
    <row r="10" spans="3:17" outlineLevel="1">
      <c r="D10" s="23">
        <f>D9+1</f>
        <v>2</v>
      </c>
      <c r="E10" s="55"/>
      <c r="F10" s="55"/>
      <c r="G10" s="55"/>
      <c r="H10" s="55"/>
      <c r="I10" s="29">
        <f t="shared" ref="I10:I18" si="3">IF(H10="",$F10*G10,$F10*G10*H10)</f>
        <v>0</v>
      </c>
      <c r="J10" s="29" t="e">
        <f t="shared" si="1"/>
        <v>#DIV/0!</v>
      </c>
      <c r="L10" s="55"/>
      <c r="M10" s="55"/>
      <c r="N10" s="29">
        <f>IF(M10="",$F10*L10,$F10*L10*M10)</f>
        <v>0</v>
      </c>
      <c r="O10" s="29" t="e">
        <f t="shared" si="2"/>
        <v>#DIV/0!</v>
      </c>
      <c r="P10" s="56"/>
      <c r="Q10" s="56"/>
    </row>
    <row r="11" spans="3:17" outlineLevel="1">
      <c r="D11" s="23">
        <f t="shared" ref="D11:D18" si="4">D10+1</f>
        <v>3</v>
      </c>
      <c r="E11" s="55"/>
      <c r="F11" s="55"/>
      <c r="G11" s="55"/>
      <c r="H11" s="55"/>
      <c r="I11" s="29">
        <f t="shared" si="3"/>
        <v>0</v>
      </c>
      <c r="J11" s="29" t="e">
        <f t="shared" si="1"/>
        <v>#DIV/0!</v>
      </c>
      <c r="L11" s="55"/>
      <c r="M11" s="55"/>
      <c r="N11" s="29">
        <f>IF(M11="",$F11*L11,$F11*L11*M11)</f>
        <v>0</v>
      </c>
      <c r="O11" s="29" t="e">
        <f t="shared" si="2"/>
        <v>#DIV/0!</v>
      </c>
      <c r="P11" s="56"/>
      <c r="Q11" s="56"/>
    </row>
    <row r="12" spans="3:17" outlineLevel="1">
      <c r="D12" s="23">
        <f t="shared" si="4"/>
        <v>4</v>
      </c>
      <c r="E12" s="55"/>
      <c r="F12" s="55"/>
      <c r="G12" s="55"/>
      <c r="H12" s="55"/>
      <c r="I12" s="29">
        <f t="shared" si="3"/>
        <v>0</v>
      </c>
      <c r="J12" s="29" t="e">
        <f t="shared" si="1"/>
        <v>#DIV/0!</v>
      </c>
      <c r="L12" s="55"/>
      <c r="M12" s="55"/>
      <c r="N12" s="29">
        <f t="shared" ref="N12:N18" si="5">IF(M12="",$F12*L12,$F12*L12*M12)</f>
        <v>0</v>
      </c>
      <c r="O12" s="29" t="e">
        <f t="shared" si="2"/>
        <v>#DIV/0!</v>
      </c>
      <c r="P12" s="56"/>
      <c r="Q12" s="56"/>
    </row>
    <row r="13" spans="3:17" outlineLevel="1">
      <c r="D13" s="23">
        <f t="shared" si="4"/>
        <v>5</v>
      </c>
      <c r="E13" s="55"/>
      <c r="F13" s="55"/>
      <c r="G13" s="55"/>
      <c r="H13" s="55"/>
      <c r="I13" s="29">
        <f t="shared" si="3"/>
        <v>0</v>
      </c>
      <c r="J13" s="29" t="e">
        <f t="shared" si="1"/>
        <v>#DIV/0!</v>
      </c>
      <c r="L13" s="55"/>
      <c r="M13" s="55"/>
      <c r="N13" s="29">
        <f t="shared" si="5"/>
        <v>0</v>
      </c>
      <c r="O13" s="29" t="e">
        <f t="shared" si="2"/>
        <v>#DIV/0!</v>
      </c>
      <c r="P13" s="56"/>
      <c r="Q13" s="56"/>
    </row>
    <row r="14" spans="3:17" outlineLevel="1">
      <c r="D14" s="23">
        <f t="shared" si="4"/>
        <v>6</v>
      </c>
      <c r="E14" s="55"/>
      <c r="F14" s="55"/>
      <c r="G14" s="55"/>
      <c r="H14" s="55"/>
      <c r="I14" s="29">
        <f t="shared" si="3"/>
        <v>0</v>
      </c>
      <c r="J14" s="29" t="e">
        <f t="shared" si="1"/>
        <v>#DIV/0!</v>
      </c>
      <c r="L14" s="55"/>
      <c r="M14" s="55"/>
      <c r="N14" s="29">
        <f t="shared" si="5"/>
        <v>0</v>
      </c>
      <c r="O14" s="29" t="e">
        <f t="shared" si="2"/>
        <v>#DIV/0!</v>
      </c>
      <c r="P14" s="56"/>
      <c r="Q14" s="56"/>
    </row>
    <row r="15" spans="3:17" outlineLevel="1">
      <c r="D15" s="23">
        <f t="shared" si="4"/>
        <v>7</v>
      </c>
      <c r="E15" s="55"/>
      <c r="F15" s="55"/>
      <c r="G15" s="55"/>
      <c r="H15" s="55"/>
      <c r="I15" s="29">
        <f t="shared" si="3"/>
        <v>0</v>
      </c>
      <c r="J15" s="29" t="e">
        <f t="shared" si="1"/>
        <v>#DIV/0!</v>
      </c>
      <c r="L15" s="55"/>
      <c r="M15" s="55"/>
      <c r="N15" s="29">
        <f t="shared" si="5"/>
        <v>0</v>
      </c>
      <c r="O15" s="29" t="e">
        <f t="shared" si="2"/>
        <v>#DIV/0!</v>
      </c>
      <c r="P15" s="56"/>
      <c r="Q15" s="56"/>
    </row>
    <row r="16" spans="3:17" outlineLevel="1">
      <c r="D16" s="23">
        <f t="shared" si="4"/>
        <v>8</v>
      </c>
      <c r="E16" s="55"/>
      <c r="F16" s="55"/>
      <c r="G16" s="55"/>
      <c r="H16" s="55"/>
      <c r="I16" s="29">
        <f t="shared" si="3"/>
        <v>0</v>
      </c>
      <c r="J16" s="29" t="e">
        <f t="shared" si="1"/>
        <v>#DIV/0!</v>
      </c>
      <c r="L16" s="55"/>
      <c r="M16" s="55"/>
      <c r="N16" s="29">
        <f t="shared" si="5"/>
        <v>0</v>
      </c>
      <c r="O16" s="29" t="e">
        <f t="shared" si="2"/>
        <v>#DIV/0!</v>
      </c>
      <c r="P16" s="56"/>
      <c r="Q16" s="56"/>
    </row>
    <row r="17" spans="3:20" outlineLevel="1">
      <c r="D17" s="23">
        <f t="shared" si="4"/>
        <v>9</v>
      </c>
      <c r="E17" s="55"/>
      <c r="F17" s="55"/>
      <c r="G17" s="55"/>
      <c r="H17" s="55"/>
      <c r="I17" s="29">
        <f t="shared" si="3"/>
        <v>0</v>
      </c>
      <c r="J17" s="29" t="e">
        <f t="shared" si="1"/>
        <v>#DIV/0!</v>
      </c>
      <c r="L17" s="55"/>
      <c r="M17" s="55"/>
      <c r="N17" s="29">
        <f t="shared" si="5"/>
        <v>0</v>
      </c>
      <c r="O17" s="29" t="e">
        <f t="shared" si="2"/>
        <v>#DIV/0!</v>
      </c>
      <c r="P17" s="56"/>
      <c r="Q17" s="56"/>
    </row>
    <row r="18" spans="3:20" outlineLevel="1">
      <c r="D18" s="23">
        <f t="shared" si="4"/>
        <v>10</v>
      </c>
      <c r="E18" s="55"/>
      <c r="F18" s="55"/>
      <c r="G18" s="55"/>
      <c r="H18" s="55"/>
      <c r="I18" s="29">
        <f t="shared" si="3"/>
        <v>0</v>
      </c>
      <c r="J18" s="29" t="e">
        <f t="shared" si="1"/>
        <v>#DIV/0!</v>
      </c>
      <c r="L18" s="55"/>
      <c r="M18" s="55"/>
      <c r="N18" s="29">
        <f t="shared" si="5"/>
        <v>0</v>
      </c>
      <c r="O18" s="29" t="e">
        <f t="shared" si="2"/>
        <v>#DIV/0!</v>
      </c>
      <c r="P18" s="56"/>
      <c r="Q18" s="56"/>
    </row>
    <row r="19" spans="3:20" s="35" customFormat="1">
      <c r="D19" s="36"/>
      <c r="E19" s="36" t="s">
        <v>45</v>
      </c>
      <c r="F19" s="37"/>
      <c r="G19" s="37"/>
      <c r="H19" s="37"/>
      <c r="I19" s="36">
        <f>SUM(I9:I18)</f>
        <v>0</v>
      </c>
      <c r="J19" s="36" t="e">
        <f>SUM(J9:J18)</f>
        <v>#DIV/0!</v>
      </c>
      <c r="K19"/>
      <c r="L19" s="37"/>
      <c r="M19" s="37"/>
      <c r="N19" s="36">
        <f>SUM(N9:N18)</f>
        <v>0</v>
      </c>
      <c r="O19" s="36" t="e">
        <f>SUM(O9:O18)</f>
        <v>#DIV/0!</v>
      </c>
      <c r="P19" s="38"/>
      <c r="Q19" s="38"/>
    </row>
    <row r="20" spans="3:20">
      <c r="T20" s="21"/>
    </row>
    <row r="21" spans="3:20">
      <c r="G21" s="179" t="str">
        <f>G7</f>
        <v>Typical case</v>
      </c>
      <c r="H21" s="179"/>
      <c r="I21" s="179"/>
      <c r="J21" s="179"/>
      <c r="L21" s="179" t="str">
        <f>L7</f>
        <v>Full coverage case</v>
      </c>
      <c r="M21" s="179"/>
      <c r="N21" s="179"/>
      <c r="O21" s="179"/>
      <c r="P21" s="180" t="s">
        <v>50</v>
      </c>
      <c r="Q21" s="181"/>
      <c r="T21" s="21"/>
    </row>
    <row r="22" spans="3:20" ht="48">
      <c r="C22" s="1" t="str">
        <f>'B. CostCategories'!F62</f>
        <v>R51</v>
      </c>
      <c r="D22" s="28" t="s">
        <v>46</v>
      </c>
      <c r="E22" s="28">
        <f>INDEX('B. CostCategories'!E:E,MATCH(C22,'B. CostCategories'!F:F,0))</f>
        <v>0</v>
      </c>
      <c r="F22" s="28" t="str">
        <f>"Unit cost ("&amp;I_CurrencySymbol &amp;")"</f>
        <v>Unit cost ()</v>
      </c>
      <c r="G22" s="28" t="s">
        <v>47</v>
      </c>
      <c r="H22" s="28" t="s">
        <v>48</v>
      </c>
      <c r="I22" s="28" t="str">
        <f>"Total cost ("&amp;I_CurrencySymbol&amp;")"</f>
        <v>Total cost ()</v>
      </c>
      <c r="J22" s="28" t="s">
        <v>44</v>
      </c>
      <c r="L22" s="32" t="str">
        <f t="shared" ref="L22:O22" si="6">G22</f>
        <v>Number of people / units</v>
      </c>
      <c r="M22" s="30" t="str">
        <f t="shared" si="6"/>
        <v>Days / hours</v>
      </c>
      <c r="N22" s="30" t="str">
        <f t="shared" si="6"/>
        <v>Total cost ()</v>
      </c>
      <c r="O22" s="31" t="str">
        <f t="shared" si="6"/>
        <v>Total cost $</v>
      </c>
      <c r="P22" s="34" t="s">
        <v>51</v>
      </c>
      <c r="Q22" s="34" t="s">
        <v>52</v>
      </c>
      <c r="T22" s="21"/>
    </row>
    <row r="23" spans="3:20" outlineLevel="1">
      <c r="D23" s="23">
        <v>1</v>
      </c>
      <c r="E23" s="55"/>
      <c r="F23" s="55"/>
      <c r="G23" s="55"/>
      <c r="H23" s="55"/>
      <c r="I23" s="29">
        <f>IF(H23="",$F23*G23,$F23*G23*H23)</f>
        <v>0</v>
      </c>
      <c r="J23" s="29" t="e">
        <f t="shared" ref="J23:J32" si="7">I23/I_ExchangeRate</f>
        <v>#DIV/0!</v>
      </c>
      <c r="L23" s="55"/>
      <c r="M23" s="55"/>
      <c r="N23" s="29">
        <f t="shared" ref="N23:N32" si="8">IF(M23="",$F23*L23,$F23*L23*M23)</f>
        <v>0</v>
      </c>
      <c r="O23" s="29" t="e">
        <f t="shared" ref="O23:O32" si="9">N23/I_ExchangeRate</f>
        <v>#DIV/0!</v>
      </c>
      <c r="P23" s="56"/>
      <c r="Q23" s="56"/>
      <c r="T23" s="21"/>
    </row>
    <row r="24" spans="3:20" outlineLevel="1">
      <c r="D24" s="23">
        <f>D23+1</f>
        <v>2</v>
      </c>
      <c r="E24" s="55"/>
      <c r="F24" s="55"/>
      <c r="G24" s="55"/>
      <c r="H24" s="55"/>
      <c r="I24" s="29">
        <f t="shared" ref="I24:I32" si="10">IF(H24="",$F24*G24,$F24*G24*H24)</f>
        <v>0</v>
      </c>
      <c r="J24" s="29" t="e">
        <f t="shared" si="7"/>
        <v>#DIV/0!</v>
      </c>
      <c r="L24" s="55"/>
      <c r="M24" s="55"/>
      <c r="N24" s="29">
        <f t="shared" si="8"/>
        <v>0</v>
      </c>
      <c r="O24" s="29" t="e">
        <f t="shared" si="9"/>
        <v>#DIV/0!</v>
      </c>
      <c r="P24" s="56"/>
      <c r="Q24" s="56"/>
      <c r="T24" s="21"/>
    </row>
    <row r="25" spans="3:20" outlineLevel="1">
      <c r="D25" s="23">
        <f t="shared" ref="D25:D32" si="11">D24+1</f>
        <v>3</v>
      </c>
      <c r="E25" s="55"/>
      <c r="F25" s="55"/>
      <c r="G25" s="55"/>
      <c r="H25" s="55"/>
      <c r="I25" s="29">
        <f t="shared" si="10"/>
        <v>0</v>
      </c>
      <c r="J25" s="29" t="e">
        <f t="shared" si="7"/>
        <v>#DIV/0!</v>
      </c>
      <c r="L25" s="55"/>
      <c r="M25" s="55"/>
      <c r="N25" s="29">
        <f t="shared" si="8"/>
        <v>0</v>
      </c>
      <c r="O25" s="29" t="e">
        <f t="shared" si="9"/>
        <v>#DIV/0!</v>
      </c>
      <c r="P25" s="56"/>
      <c r="Q25" s="56"/>
      <c r="T25" s="21"/>
    </row>
    <row r="26" spans="3:20" outlineLevel="1">
      <c r="D26" s="23">
        <f t="shared" si="11"/>
        <v>4</v>
      </c>
      <c r="E26" s="55"/>
      <c r="F26" s="55"/>
      <c r="G26" s="55"/>
      <c r="H26" s="55"/>
      <c r="I26" s="29">
        <f t="shared" si="10"/>
        <v>0</v>
      </c>
      <c r="J26" s="29" t="e">
        <f t="shared" si="7"/>
        <v>#DIV/0!</v>
      </c>
      <c r="L26" s="55"/>
      <c r="M26" s="55"/>
      <c r="N26" s="29">
        <f t="shared" si="8"/>
        <v>0</v>
      </c>
      <c r="O26" s="29" t="e">
        <f t="shared" si="9"/>
        <v>#DIV/0!</v>
      </c>
      <c r="P26" s="56"/>
      <c r="Q26" s="56"/>
      <c r="T26" s="21"/>
    </row>
    <row r="27" spans="3:20" outlineLevel="1">
      <c r="D27" s="23">
        <f t="shared" si="11"/>
        <v>5</v>
      </c>
      <c r="E27" s="55"/>
      <c r="F27" s="55"/>
      <c r="G27" s="55"/>
      <c r="H27" s="55"/>
      <c r="I27" s="29">
        <f t="shared" si="10"/>
        <v>0</v>
      </c>
      <c r="J27" s="29" t="e">
        <f t="shared" si="7"/>
        <v>#DIV/0!</v>
      </c>
      <c r="L27" s="55"/>
      <c r="M27" s="55"/>
      <c r="N27" s="29">
        <f t="shared" si="8"/>
        <v>0</v>
      </c>
      <c r="O27" s="29" t="e">
        <f t="shared" si="9"/>
        <v>#DIV/0!</v>
      </c>
      <c r="P27" s="56"/>
      <c r="Q27" s="56"/>
      <c r="T27" s="21"/>
    </row>
    <row r="28" spans="3:20" outlineLevel="1">
      <c r="D28" s="23">
        <f t="shared" si="11"/>
        <v>6</v>
      </c>
      <c r="E28" s="55"/>
      <c r="F28" s="55"/>
      <c r="G28" s="55"/>
      <c r="H28" s="55"/>
      <c r="I28" s="29">
        <f t="shared" si="10"/>
        <v>0</v>
      </c>
      <c r="J28" s="29" t="e">
        <f t="shared" si="7"/>
        <v>#DIV/0!</v>
      </c>
      <c r="L28" s="55"/>
      <c r="M28" s="55"/>
      <c r="N28" s="29">
        <f t="shared" si="8"/>
        <v>0</v>
      </c>
      <c r="O28" s="29" t="e">
        <f t="shared" si="9"/>
        <v>#DIV/0!</v>
      </c>
      <c r="P28" s="56"/>
      <c r="Q28" s="56"/>
      <c r="T28" s="21"/>
    </row>
    <row r="29" spans="3:20" outlineLevel="1">
      <c r="D29" s="23">
        <f t="shared" si="11"/>
        <v>7</v>
      </c>
      <c r="E29" s="55"/>
      <c r="F29" s="55"/>
      <c r="G29" s="55"/>
      <c r="H29" s="55"/>
      <c r="I29" s="29">
        <f t="shared" si="10"/>
        <v>0</v>
      </c>
      <c r="J29" s="29" t="e">
        <f t="shared" si="7"/>
        <v>#DIV/0!</v>
      </c>
      <c r="L29" s="55"/>
      <c r="M29" s="55"/>
      <c r="N29" s="29">
        <f t="shared" si="8"/>
        <v>0</v>
      </c>
      <c r="O29" s="29" t="e">
        <f t="shared" si="9"/>
        <v>#DIV/0!</v>
      </c>
      <c r="P29" s="56"/>
      <c r="Q29" s="56"/>
      <c r="T29" s="21"/>
    </row>
    <row r="30" spans="3:20" outlineLevel="1">
      <c r="D30" s="23">
        <f t="shared" si="11"/>
        <v>8</v>
      </c>
      <c r="E30" s="55"/>
      <c r="F30" s="55"/>
      <c r="G30" s="55"/>
      <c r="H30" s="55"/>
      <c r="I30" s="29">
        <f t="shared" si="10"/>
        <v>0</v>
      </c>
      <c r="J30" s="29" t="e">
        <f t="shared" si="7"/>
        <v>#DIV/0!</v>
      </c>
      <c r="L30" s="55"/>
      <c r="M30" s="55"/>
      <c r="N30" s="29">
        <f t="shared" si="8"/>
        <v>0</v>
      </c>
      <c r="O30" s="29" t="e">
        <f t="shared" si="9"/>
        <v>#DIV/0!</v>
      </c>
      <c r="P30" s="56"/>
      <c r="Q30" s="56"/>
      <c r="T30" s="21"/>
    </row>
    <row r="31" spans="3:20" outlineLevel="1">
      <c r="D31" s="23">
        <f t="shared" si="11"/>
        <v>9</v>
      </c>
      <c r="E31" s="55"/>
      <c r="F31" s="55"/>
      <c r="G31" s="55"/>
      <c r="H31" s="55"/>
      <c r="I31" s="29">
        <f t="shared" si="10"/>
        <v>0</v>
      </c>
      <c r="J31" s="29" t="e">
        <f t="shared" si="7"/>
        <v>#DIV/0!</v>
      </c>
      <c r="L31" s="55"/>
      <c r="M31" s="55"/>
      <c r="N31" s="29">
        <f t="shared" si="8"/>
        <v>0</v>
      </c>
      <c r="O31" s="29" t="e">
        <f t="shared" si="9"/>
        <v>#DIV/0!</v>
      </c>
      <c r="P31" s="56"/>
      <c r="Q31" s="56"/>
      <c r="T31" s="21"/>
    </row>
    <row r="32" spans="3:20" outlineLevel="1">
      <c r="D32" s="23">
        <f t="shared" si="11"/>
        <v>10</v>
      </c>
      <c r="E32" s="55"/>
      <c r="F32" s="55"/>
      <c r="G32" s="55"/>
      <c r="H32" s="55"/>
      <c r="I32" s="29">
        <f t="shared" si="10"/>
        <v>0</v>
      </c>
      <c r="J32" s="29" t="e">
        <f t="shared" si="7"/>
        <v>#DIV/0!</v>
      </c>
      <c r="L32" s="55"/>
      <c r="M32" s="55"/>
      <c r="N32" s="29">
        <f t="shared" si="8"/>
        <v>0</v>
      </c>
      <c r="O32" s="29" t="e">
        <f t="shared" si="9"/>
        <v>#DIV/0!</v>
      </c>
      <c r="P32" s="56"/>
      <c r="Q32" s="56"/>
      <c r="T32" s="21"/>
    </row>
    <row r="33" spans="3:20" s="35" customFormat="1">
      <c r="D33" s="36"/>
      <c r="E33" s="36" t="s">
        <v>45</v>
      </c>
      <c r="F33" s="37"/>
      <c r="G33" s="37"/>
      <c r="H33" s="37"/>
      <c r="I33" s="36">
        <f>SUM(I23:I32)</f>
        <v>0</v>
      </c>
      <c r="J33" s="36" t="e">
        <f>SUM(J23:J32)</f>
        <v>#DIV/0!</v>
      </c>
      <c r="K33"/>
      <c r="L33" s="37"/>
      <c r="M33" s="37"/>
      <c r="N33" s="36">
        <f>SUM(N23:N32)</f>
        <v>0</v>
      </c>
      <c r="O33" s="36" t="e">
        <f>SUM(O23:O32)</f>
        <v>#DIV/0!</v>
      </c>
      <c r="P33" s="38"/>
      <c r="Q33" s="38"/>
    </row>
    <row r="34" spans="3:20">
      <c r="T34" s="21"/>
    </row>
    <row r="35" spans="3:20">
      <c r="G35" s="179" t="str">
        <f>G22</f>
        <v>Number of people / units</v>
      </c>
      <c r="H35" s="179"/>
      <c r="I35" s="179"/>
      <c r="J35" s="179"/>
      <c r="L35" s="179" t="str">
        <f>L21</f>
        <v>Full coverage case</v>
      </c>
      <c r="M35" s="179"/>
      <c r="N35" s="179"/>
      <c r="O35" s="179"/>
      <c r="P35" s="180" t="s">
        <v>50</v>
      </c>
      <c r="Q35" s="181"/>
      <c r="T35" s="21"/>
    </row>
    <row r="36" spans="3:20" ht="48">
      <c r="C36" s="1" t="str">
        <f>'B. CostCategories'!F63</f>
        <v>R52</v>
      </c>
      <c r="D36" s="28" t="s">
        <v>46</v>
      </c>
      <c r="E36" s="28">
        <f>INDEX('B. CostCategories'!E:E,MATCH(C36,'B. CostCategories'!F:F,0))</f>
        <v>0</v>
      </c>
      <c r="F36" s="28" t="str">
        <f>"Unit cost ("&amp;I_CurrencySymbol &amp;")"</f>
        <v>Unit cost ()</v>
      </c>
      <c r="G36" s="28" t="s">
        <v>47</v>
      </c>
      <c r="H36" s="28" t="s">
        <v>48</v>
      </c>
      <c r="I36" s="28" t="str">
        <f>"Total cost ("&amp;I_CurrencySymbol&amp;")"</f>
        <v>Total cost ()</v>
      </c>
      <c r="J36" s="28" t="s">
        <v>44</v>
      </c>
      <c r="L36" s="32" t="str">
        <f t="shared" ref="L36:O36" si="12">G36</f>
        <v>Number of people / units</v>
      </c>
      <c r="M36" s="30" t="str">
        <f t="shared" si="12"/>
        <v>Days / hours</v>
      </c>
      <c r="N36" s="30" t="str">
        <f t="shared" si="12"/>
        <v>Total cost ()</v>
      </c>
      <c r="O36" s="31" t="str">
        <f t="shared" si="12"/>
        <v>Total cost $</v>
      </c>
      <c r="P36" s="34" t="s">
        <v>51</v>
      </c>
      <c r="Q36" s="34" t="s">
        <v>52</v>
      </c>
      <c r="T36" s="21"/>
    </row>
    <row r="37" spans="3:20" outlineLevel="1">
      <c r="D37" s="23">
        <v>1</v>
      </c>
      <c r="E37" s="55"/>
      <c r="F37" s="55"/>
      <c r="G37" s="55"/>
      <c r="H37" s="55"/>
      <c r="I37" s="29">
        <f>IF(H37="",$F37*G37,$F37*G37*H37)</f>
        <v>0</v>
      </c>
      <c r="J37" s="29" t="e">
        <f t="shared" ref="J37:J46" si="13">I37/I_ExchangeRate</f>
        <v>#DIV/0!</v>
      </c>
      <c r="L37" s="55"/>
      <c r="M37" s="55"/>
      <c r="N37" s="29">
        <f t="shared" ref="N37:N46" si="14">IF(M37="",$F37*L37,$F37*L37*M37)</f>
        <v>0</v>
      </c>
      <c r="O37" s="29" t="e">
        <f t="shared" ref="O37:O46" si="15">N37/I_ExchangeRate</f>
        <v>#DIV/0!</v>
      </c>
      <c r="P37" s="56"/>
      <c r="Q37" s="56"/>
      <c r="T37" s="21"/>
    </row>
    <row r="38" spans="3:20" outlineLevel="1">
      <c r="D38" s="23">
        <f>D37+1</f>
        <v>2</v>
      </c>
      <c r="E38" s="55"/>
      <c r="F38" s="55"/>
      <c r="G38" s="55"/>
      <c r="H38" s="55"/>
      <c r="I38" s="29">
        <f t="shared" ref="I38:I46" si="16">IF(H38="",$F38*G38,$F38*G38*H38)</f>
        <v>0</v>
      </c>
      <c r="J38" s="29" t="e">
        <f t="shared" si="13"/>
        <v>#DIV/0!</v>
      </c>
      <c r="L38" s="55"/>
      <c r="M38" s="55"/>
      <c r="N38" s="29">
        <f t="shared" si="14"/>
        <v>0</v>
      </c>
      <c r="O38" s="29" t="e">
        <f t="shared" si="15"/>
        <v>#DIV/0!</v>
      </c>
      <c r="P38" s="56"/>
      <c r="Q38" s="56"/>
      <c r="T38" s="21"/>
    </row>
    <row r="39" spans="3:20" outlineLevel="1">
      <c r="D39" s="23">
        <f t="shared" ref="D39:D46" si="17">D38+1</f>
        <v>3</v>
      </c>
      <c r="E39" s="55"/>
      <c r="F39" s="55"/>
      <c r="G39" s="55"/>
      <c r="H39" s="55"/>
      <c r="I39" s="29">
        <f t="shared" si="16"/>
        <v>0</v>
      </c>
      <c r="J39" s="29" t="e">
        <f t="shared" si="13"/>
        <v>#DIV/0!</v>
      </c>
      <c r="L39" s="55"/>
      <c r="M39" s="55"/>
      <c r="N39" s="29">
        <f t="shared" si="14"/>
        <v>0</v>
      </c>
      <c r="O39" s="29" t="e">
        <f t="shared" si="15"/>
        <v>#DIV/0!</v>
      </c>
      <c r="P39" s="56"/>
      <c r="Q39" s="56"/>
      <c r="T39" s="21"/>
    </row>
    <row r="40" spans="3:20" outlineLevel="1">
      <c r="D40" s="23">
        <f t="shared" si="17"/>
        <v>4</v>
      </c>
      <c r="E40" s="55"/>
      <c r="F40" s="55"/>
      <c r="G40" s="55"/>
      <c r="H40" s="55"/>
      <c r="I40" s="29">
        <f t="shared" si="16"/>
        <v>0</v>
      </c>
      <c r="J40" s="29" t="e">
        <f t="shared" si="13"/>
        <v>#DIV/0!</v>
      </c>
      <c r="L40" s="55"/>
      <c r="M40" s="55"/>
      <c r="N40" s="29">
        <f t="shared" si="14"/>
        <v>0</v>
      </c>
      <c r="O40" s="29" t="e">
        <f t="shared" si="15"/>
        <v>#DIV/0!</v>
      </c>
      <c r="P40" s="56"/>
      <c r="Q40" s="56"/>
      <c r="T40" s="21"/>
    </row>
    <row r="41" spans="3:20" outlineLevel="1">
      <c r="D41" s="23">
        <f t="shared" si="17"/>
        <v>5</v>
      </c>
      <c r="E41" s="55"/>
      <c r="F41" s="55"/>
      <c r="G41" s="55"/>
      <c r="H41" s="55"/>
      <c r="I41" s="29">
        <f t="shared" si="16"/>
        <v>0</v>
      </c>
      <c r="J41" s="29" t="e">
        <f t="shared" si="13"/>
        <v>#DIV/0!</v>
      </c>
      <c r="L41" s="55"/>
      <c r="M41" s="55"/>
      <c r="N41" s="29">
        <f t="shared" si="14"/>
        <v>0</v>
      </c>
      <c r="O41" s="29" t="e">
        <f t="shared" si="15"/>
        <v>#DIV/0!</v>
      </c>
      <c r="P41" s="56"/>
      <c r="Q41" s="56"/>
      <c r="T41" s="21"/>
    </row>
    <row r="42" spans="3:20" outlineLevel="1">
      <c r="D42" s="23">
        <f t="shared" si="17"/>
        <v>6</v>
      </c>
      <c r="E42" s="55"/>
      <c r="F42" s="55"/>
      <c r="G42" s="55"/>
      <c r="H42" s="55"/>
      <c r="I42" s="29">
        <f t="shared" si="16"/>
        <v>0</v>
      </c>
      <c r="J42" s="29" t="e">
        <f t="shared" si="13"/>
        <v>#DIV/0!</v>
      </c>
      <c r="L42" s="55"/>
      <c r="M42" s="55"/>
      <c r="N42" s="29">
        <f t="shared" si="14"/>
        <v>0</v>
      </c>
      <c r="O42" s="29" t="e">
        <f t="shared" si="15"/>
        <v>#DIV/0!</v>
      </c>
      <c r="P42" s="56"/>
      <c r="Q42" s="56"/>
      <c r="T42" s="21"/>
    </row>
    <row r="43" spans="3:20" outlineLevel="1">
      <c r="D43" s="23">
        <f t="shared" si="17"/>
        <v>7</v>
      </c>
      <c r="E43" s="55"/>
      <c r="F43" s="55"/>
      <c r="G43" s="55"/>
      <c r="H43" s="55"/>
      <c r="I43" s="29">
        <f t="shared" si="16"/>
        <v>0</v>
      </c>
      <c r="J43" s="29" t="e">
        <f t="shared" si="13"/>
        <v>#DIV/0!</v>
      </c>
      <c r="L43" s="55"/>
      <c r="M43" s="55"/>
      <c r="N43" s="29">
        <f t="shared" si="14"/>
        <v>0</v>
      </c>
      <c r="O43" s="29" t="e">
        <f t="shared" si="15"/>
        <v>#DIV/0!</v>
      </c>
      <c r="P43" s="56"/>
      <c r="Q43" s="56"/>
      <c r="T43" s="21"/>
    </row>
    <row r="44" spans="3:20" outlineLevel="1">
      <c r="D44" s="23">
        <f t="shared" si="17"/>
        <v>8</v>
      </c>
      <c r="E44" s="55"/>
      <c r="F44" s="55"/>
      <c r="G44" s="55"/>
      <c r="H44" s="55"/>
      <c r="I44" s="29">
        <f t="shared" si="16"/>
        <v>0</v>
      </c>
      <c r="J44" s="29" t="e">
        <f t="shared" si="13"/>
        <v>#DIV/0!</v>
      </c>
      <c r="L44" s="55"/>
      <c r="M44" s="55"/>
      <c r="N44" s="29">
        <f t="shared" si="14"/>
        <v>0</v>
      </c>
      <c r="O44" s="29" t="e">
        <f t="shared" si="15"/>
        <v>#DIV/0!</v>
      </c>
      <c r="P44" s="56"/>
      <c r="Q44" s="56"/>
      <c r="T44" s="21"/>
    </row>
    <row r="45" spans="3:20" outlineLevel="1">
      <c r="D45" s="23">
        <f t="shared" si="17"/>
        <v>9</v>
      </c>
      <c r="E45" s="55"/>
      <c r="F45" s="55"/>
      <c r="G45" s="55"/>
      <c r="H45" s="55"/>
      <c r="I45" s="29">
        <f t="shared" si="16"/>
        <v>0</v>
      </c>
      <c r="J45" s="29" t="e">
        <f t="shared" si="13"/>
        <v>#DIV/0!</v>
      </c>
      <c r="L45" s="55"/>
      <c r="M45" s="55"/>
      <c r="N45" s="29">
        <f t="shared" si="14"/>
        <v>0</v>
      </c>
      <c r="O45" s="29" t="e">
        <f t="shared" si="15"/>
        <v>#DIV/0!</v>
      </c>
      <c r="P45" s="56"/>
      <c r="Q45" s="56"/>
      <c r="T45" s="21"/>
    </row>
    <row r="46" spans="3:20" outlineLevel="1">
      <c r="D46" s="23">
        <f t="shared" si="17"/>
        <v>10</v>
      </c>
      <c r="E46" s="55"/>
      <c r="F46" s="55"/>
      <c r="G46" s="55"/>
      <c r="H46" s="55"/>
      <c r="I46" s="29">
        <f t="shared" si="16"/>
        <v>0</v>
      </c>
      <c r="J46" s="29" t="e">
        <f t="shared" si="13"/>
        <v>#DIV/0!</v>
      </c>
      <c r="L46" s="55"/>
      <c r="M46" s="55"/>
      <c r="N46" s="29">
        <f t="shared" si="14"/>
        <v>0</v>
      </c>
      <c r="O46" s="29" t="e">
        <f t="shared" si="15"/>
        <v>#DIV/0!</v>
      </c>
      <c r="P46" s="56"/>
      <c r="Q46" s="56"/>
      <c r="T46" s="21"/>
    </row>
    <row r="47" spans="3:20" s="35" customFormat="1">
      <c r="D47" s="36"/>
      <c r="E47" s="36" t="s">
        <v>45</v>
      </c>
      <c r="F47" s="37"/>
      <c r="G47" s="37"/>
      <c r="H47" s="37"/>
      <c r="I47" s="36">
        <f>SUM(I37:I46)</f>
        <v>0</v>
      </c>
      <c r="J47" s="36" t="e">
        <f>SUM(J37:J46)</f>
        <v>#DIV/0!</v>
      </c>
      <c r="K47"/>
      <c r="L47" s="37"/>
      <c r="M47" s="37"/>
      <c r="N47" s="36">
        <f>SUM(N37:N46)</f>
        <v>0</v>
      </c>
      <c r="O47" s="36" t="e">
        <f>SUM(O37:O46)</f>
        <v>#DIV/0!</v>
      </c>
      <c r="P47" s="38"/>
      <c r="Q47" s="38"/>
    </row>
    <row r="48" spans="3:20">
      <c r="T48" s="21"/>
    </row>
    <row r="49" spans="3:20">
      <c r="G49" s="179" t="str">
        <f>G36</f>
        <v>Number of people / units</v>
      </c>
      <c r="H49" s="179"/>
      <c r="I49" s="179"/>
      <c r="J49" s="179"/>
      <c r="L49" s="179" t="str">
        <f>L35</f>
        <v>Full coverage case</v>
      </c>
      <c r="M49" s="179"/>
      <c r="N49" s="179"/>
      <c r="O49" s="179"/>
      <c r="P49" s="180" t="s">
        <v>50</v>
      </c>
      <c r="Q49" s="181"/>
      <c r="T49" s="21"/>
    </row>
    <row r="50" spans="3:20" ht="48">
      <c r="C50" s="1" t="str">
        <f>'B. CostCategories'!F64</f>
        <v>R53</v>
      </c>
      <c r="D50" s="28" t="s">
        <v>46</v>
      </c>
      <c r="E50" s="28">
        <f>INDEX('B. CostCategories'!E:E,MATCH(C50,'B. CostCategories'!F:F,0))</f>
        <v>0</v>
      </c>
      <c r="F50" s="28" t="str">
        <f>"Unit cost ("&amp;I_CurrencySymbol &amp;")"</f>
        <v>Unit cost ()</v>
      </c>
      <c r="G50" s="28" t="s">
        <v>47</v>
      </c>
      <c r="H50" s="28" t="s">
        <v>48</v>
      </c>
      <c r="I50" s="28" t="str">
        <f>"Total cost ("&amp;I_CurrencySymbol&amp;")"</f>
        <v>Total cost ()</v>
      </c>
      <c r="J50" s="28" t="s">
        <v>44</v>
      </c>
      <c r="L50" s="32" t="str">
        <f t="shared" ref="L50:O50" si="18">G50</f>
        <v>Number of people / units</v>
      </c>
      <c r="M50" s="30" t="str">
        <f t="shared" si="18"/>
        <v>Days / hours</v>
      </c>
      <c r="N50" s="30" t="str">
        <f t="shared" si="18"/>
        <v>Total cost ()</v>
      </c>
      <c r="O50" s="31" t="str">
        <f t="shared" si="18"/>
        <v>Total cost $</v>
      </c>
      <c r="P50" s="34" t="s">
        <v>51</v>
      </c>
      <c r="Q50" s="34" t="s">
        <v>52</v>
      </c>
      <c r="T50" s="21"/>
    </row>
    <row r="51" spans="3:20" outlineLevel="2">
      <c r="D51" s="23">
        <v>1</v>
      </c>
      <c r="E51" s="55"/>
      <c r="F51" s="55"/>
      <c r="G51" s="55"/>
      <c r="H51" s="55"/>
      <c r="I51" s="29">
        <f>IF(H51="",$F51*G51,$F51*G51*H51)</f>
        <v>0</v>
      </c>
      <c r="J51" s="29" t="e">
        <f t="shared" ref="J51:J60" si="19">I51/I_ExchangeRate</f>
        <v>#DIV/0!</v>
      </c>
      <c r="L51" s="55"/>
      <c r="M51" s="55"/>
      <c r="N51" s="29">
        <f t="shared" ref="N51:N60" si="20">IF(M51="",$F51*L51,$F51*L51*M51)</f>
        <v>0</v>
      </c>
      <c r="O51" s="29" t="e">
        <f t="shared" ref="O51:O60" si="21">N51/I_ExchangeRate</f>
        <v>#DIV/0!</v>
      </c>
      <c r="P51" s="56"/>
      <c r="Q51" s="56"/>
      <c r="T51" s="21"/>
    </row>
    <row r="52" spans="3:20" outlineLevel="2">
      <c r="D52" s="23">
        <f>D51+1</f>
        <v>2</v>
      </c>
      <c r="E52" s="55"/>
      <c r="F52" s="55"/>
      <c r="G52" s="55"/>
      <c r="H52" s="55"/>
      <c r="I52" s="29">
        <f t="shared" ref="I52:I60" si="22">IF(H52="",$F52*G52,$F52*G52*H52)</f>
        <v>0</v>
      </c>
      <c r="J52" s="29" t="e">
        <f t="shared" si="19"/>
        <v>#DIV/0!</v>
      </c>
      <c r="L52" s="55"/>
      <c r="M52" s="55"/>
      <c r="N52" s="29">
        <f t="shared" si="20"/>
        <v>0</v>
      </c>
      <c r="O52" s="29" t="e">
        <f t="shared" si="21"/>
        <v>#DIV/0!</v>
      </c>
      <c r="P52" s="56"/>
      <c r="Q52" s="56"/>
      <c r="T52" s="21"/>
    </row>
    <row r="53" spans="3:20" outlineLevel="2">
      <c r="D53" s="23">
        <f t="shared" ref="D53:D60" si="23">D52+1</f>
        <v>3</v>
      </c>
      <c r="E53" s="55"/>
      <c r="F53" s="55"/>
      <c r="G53" s="55"/>
      <c r="H53" s="55"/>
      <c r="I53" s="29">
        <f t="shared" si="22"/>
        <v>0</v>
      </c>
      <c r="J53" s="29" t="e">
        <f t="shared" si="19"/>
        <v>#DIV/0!</v>
      </c>
      <c r="L53" s="55"/>
      <c r="M53" s="55"/>
      <c r="N53" s="29">
        <f t="shared" si="20"/>
        <v>0</v>
      </c>
      <c r="O53" s="29" t="e">
        <f t="shared" si="21"/>
        <v>#DIV/0!</v>
      </c>
      <c r="P53" s="56"/>
      <c r="Q53" s="56"/>
      <c r="T53" s="21"/>
    </row>
    <row r="54" spans="3:20" outlineLevel="2">
      <c r="D54" s="23">
        <f t="shared" si="23"/>
        <v>4</v>
      </c>
      <c r="E54" s="55"/>
      <c r="F54" s="55"/>
      <c r="G54" s="55"/>
      <c r="H54" s="55"/>
      <c r="I54" s="29">
        <f t="shared" si="22"/>
        <v>0</v>
      </c>
      <c r="J54" s="29" t="e">
        <f t="shared" si="19"/>
        <v>#DIV/0!</v>
      </c>
      <c r="L54" s="55"/>
      <c r="M54" s="55"/>
      <c r="N54" s="29">
        <f t="shared" si="20"/>
        <v>0</v>
      </c>
      <c r="O54" s="29" t="e">
        <f t="shared" si="21"/>
        <v>#DIV/0!</v>
      </c>
      <c r="P54" s="56"/>
      <c r="Q54" s="56"/>
      <c r="T54" s="21"/>
    </row>
    <row r="55" spans="3:20" outlineLevel="2">
      <c r="D55" s="23">
        <f t="shared" si="23"/>
        <v>5</v>
      </c>
      <c r="E55" s="55"/>
      <c r="F55" s="55"/>
      <c r="G55" s="55"/>
      <c r="H55" s="55"/>
      <c r="I55" s="29">
        <f t="shared" si="22"/>
        <v>0</v>
      </c>
      <c r="J55" s="29" t="e">
        <f t="shared" si="19"/>
        <v>#DIV/0!</v>
      </c>
      <c r="L55" s="55"/>
      <c r="M55" s="55"/>
      <c r="N55" s="29">
        <f t="shared" si="20"/>
        <v>0</v>
      </c>
      <c r="O55" s="29" t="e">
        <f t="shared" si="21"/>
        <v>#DIV/0!</v>
      </c>
      <c r="P55" s="56"/>
      <c r="Q55" s="56"/>
      <c r="T55" s="21"/>
    </row>
    <row r="56" spans="3:20" outlineLevel="2">
      <c r="D56" s="23">
        <f t="shared" si="23"/>
        <v>6</v>
      </c>
      <c r="E56" s="55"/>
      <c r="F56" s="55"/>
      <c r="G56" s="55"/>
      <c r="H56" s="55"/>
      <c r="I56" s="29">
        <f t="shared" si="22"/>
        <v>0</v>
      </c>
      <c r="J56" s="29" t="e">
        <f t="shared" si="19"/>
        <v>#DIV/0!</v>
      </c>
      <c r="L56" s="55"/>
      <c r="M56" s="55"/>
      <c r="N56" s="29">
        <f t="shared" si="20"/>
        <v>0</v>
      </c>
      <c r="O56" s="29" t="e">
        <f t="shared" si="21"/>
        <v>#DIV/0!</v>
      </c>
      <c r="P56" s="56"/>
      <c r="Q56" s="56"/>
      <c r="T56" s="21"/>
    </row>
    <row r="57" spans="3:20" outlineLevel="2">
      <c r="D57" s="23">
        <f t="shared" si="23"/>
        <v>7</v>
      </c>
      <c r="E57" s="55"/>
      <c r="F57" s="55"/>
      <c r="G57" s="55"/>
      <c r="H57" s="55"/>
      <c r="I57" s="29">
        <f t="shared" si="22"/>
        <v>0</v>
      </c>
      <c r="J57" s="29" t="e">
        <f t="shared" si="19"/>
        <v>#DIV/0!</v>
      </c>
      <c r="L57" s="55"/>
      <c r="M57" s="55"/>
      <c r="N57" s="29">
        <f t="shared" si="20"/>
        <v>0</v>
      </c>
      <c r="O57" s="29" t="e">
        <f t="shared" si="21"/>
        <v>#DIV/0!</v>
      </c>
      <c r="P57" s="56"/>
      <c r="Q57" s="56"/>
      <c r="T57" s="21"/>
    </row>
    <row r="58" spans="3:20" outlineLevel="2">
      <c r="D58" s="23">
        <f t="shared" si="23"/>
        <v>8</v>
      </c>
      <c r="E58" s="55"/>
      <c r="F58" s="55"/>
      <c r="G58" s="55"/>
      <c r="H58" s="55"/>
      <c r="I58" s="29">
        <f t="shared" si="22"/>
        <v>0</v>
      </c>
      <c r="J58" s="29" t="e">
        <f t="shared" si="19"/>
        <v>#DIV/0!</v>
      </c>
      <c r="L58" s="55"/>
      <c r="M58" s="55"/>
      <c r="N58" s="29">
        <f t="shared" si="20"/>
        <v>0</v>
      </c>
      <c r="O58" s="29" t="e">
        <f t="shared" si="21"/>
        <v>#DIV/0!</v>
      </c>
      <c r="P58" s="56"/>
      <c r="Q58" s="56"/>
      <c r="T58" s="21"/>
    </row>
    <row r="59" spans="3:20" outlineLevel="2">
      <c r="D59" s="23">
        <f t="shared" si="23"/>
        <v>9</v>
      </c>
      <c r="E59" s="55"/>
      <c r="F59" s="55"/>
      <c r="G59" s="55"/>
      <c r="H59" s="55"/>
      <c r="I59" s="29">
        <f t="shared" si="22"/>
        <v>0</v>
      </c>
      <c r="J59" s="29" t="e">
        <f t="shared" si="19"/>
        <v>#DIV/0!</v>
      </c>
      <c r="L59" s="55"/>
      <c r="M59" s="55"/>
      <c r="N59" s="29">
        <f t="shared" si="20"/>
        <v>0</v>
      </c>
      <c r="O59" s="29" t="e">
        <f t="shared" si="21"/>
        <v>#DIV/0!</v>
      </c>
      <c r="P59" s="56"/>
      <c r="Q59" s="56"/>
      <c r="T59" s="21"/>
    </row>
    <row r="60" spans="3:20" outlineLevel="2">
      <c r="D60" s="23">
        <f t="shared" si="23"/>
        <v>10</v>
      </c>
      <c r="E60" s="55"/>
      <c r="F60" s="55"/>
      <c r="G60" s="55"/>
      <c r="H60" s="55"/>
      <c r="I60" s="29">
        <f t="shared" si="22"/>
        <v>0</v>
      </c>
      <c r="J60" s="29" t="e">
        <f t="shared" si="19"/>
        <v>#DIV/0!</v>
      </c>
      <c r="L60" s="55"/>
      <c r="M60" s="55"/>
      <c r="N60" s="29">
        <f t="shared" si="20"/>
        <v>0</v>
      </c>
      <c r="O60" s="29" t="e">
        <f t="shared" si="21"/>
        <v>#DIV/0!</v>
      </c>
      <c r="P60" s="56"/>
      <c r="Q60" s="56"/>
      <c r="T60" s="21"/>
    </row>
    <row r="61" spans="3:20" s="35" customFormat="1">
      <c r="D61" s="36"/>
      <c r="E61" s="36" t="s">
        <v>45</v>
      </c>
      <c r="F61" s="37"/>
      <c r="G61" s="37"/>
      <c r="H61" s="37"/>
      <c r="I61" s="36">
        <f>SUM(I51:I60)</f>
        <v>0</v>
      </c>
      <c r="J61" s="36" t="e">
        <f>SUM(J51:J60)</f>
        <v>#DIV/0!</v>
      </c>
      <c r="K61"/>
      <c r="L61" s="37"/>
      <c r="M61" s="37"/>
      <c r="N61" s="36">
        <f>SUM(N51:N60)</f>
        <v>0</v>
      </c>
      <c r="O61" s="36" t="e">
        <f>SUM(O51:O60)</f>
        <v>#DIV/0!</v>
      </c>
      <c r="P61" s="38"/>
      <c r="Q61" s="38"/>
    </row>
    <row r="62" spans="3:20">
      <c r="E62" s="21"/>
      <c r="F62" s="26"/>
      <c r="G62" s="26"/>
      <c r="H62" s="27"/>
      <c r="I62" s="27"/>
      <c r="J62" s="27"/>
    </row>
    <row r="63" spans="3:20">
      <c r="G63" s="179" t="str">
        <f>G50</f>
        <v>Number of people / units</v>
      </c>
      <c r="H63" s="179"/>
      <c r="I63" s="179"/>
      <c r="J63" s="179"/>
      <c r="L63" s="179" t="str">
        <f>L49</f>
        <v>Full coverage case</v>
      </c>
      <c r="M63" s="179"/>
      <c r="N63" s="179"/>
      <c r="O63" s="179"/>
      <c r="P63" s="180" t="s">
        <v>50</v>
      </c>
      <c r="Q63" s="181"/>
      <c r="T63" s="21"/>
    </row>
    <row r="64" spans="3:20" ht="48">
      <c r="C64" s="1" t="str">
        <f>'B. CostCategories'!F65</f>
        <v>R54</v>
      </c>
      <c r="D64" s="28" t="s">
        <v>46</v>
      </c>
      <c r="E64" s="28">
        <f>INDEX('B. CostCategories'!E:E,MATCH(C64,'B. CostCategories'!F:F,0))</f>
        <v>0</v>
      </c>
      <c r="F64" s="28" t="str">
        <f>"Unit cost ("&amp;I_CurrencySymbol &amp;")"</f>
        <v>Unit cost ()</v>
      </c>
      <c r="G64" s="28" t="s">
        <v>47</v>
      </c>
      <c r="H64" s="28" t="s">
        <v>48</v>
      </c>
      <c r="I64" s="28" t="str">
        <f>"Total cost ("&amp;I_CurrencySymbol&amp;")"</f>
        <v>Total cost ()</v>
      </c>
      <c r="J64" s="28" t="s">
        <v>44</v>
      </c>
      <c r="L64" s="32" t="str">
        <f t="shared" ref="L64:O64" si="24">G64</f>
        <v>Number of people / units</v>
      </c>
      <c r="M64" s="30" t="str">
        <f t="shared" si="24"/>
        <v>Days / hours</v>
      </c>
      <c r="N64" s="30" t="str">
        <f t="shared" si="24"/>
        <v>Total cost ()</v>
      </c>
      <c r="O64" s="31" t="str">
        <f t="shared" si="24"/>
        <v>Total cost $</v>
      </c>
      <c r="P64" s="34" t="s">
        <v>51</v>
      </c>
      <c r="Q64" s="34" t="s">
        <v>52</v>
      </c>
      <c r="T64" s="21"/>
    </row>
    <row r="65" spans="3:20" outlineLevel="2">
      <c r="D65" s="23">
        <v>1</v>
      </c>
      <c r="E65" s="55"/>
      <c r="F65" s="55"/>
      <c r="G65" s="55"/>
      <c r="H65" s="55"/>
      <c r="I65" s="29">
        <f>IF(H65="",$F65*G65,$F65*G65*H65)</f>
        <v>0</v>
      </c>
      <c r="J65" s="29" t="e">
        <f t="shared" ref="J65:J74" si="25">I65/I_ExchangeRate</f>
        <v>#DIV/0!</v>
      </c>
      <c r="L65" s="55"/>
      <c r="M65" s="55"/>
      <c r="N65" s="29">
        <f t="shared" ref="N65:N74" si="26">IF(M65="",$F65*L65,$F65*L65*M65)</f>
        <v>0</v>
      </c>
      <c r="O65" s="29" t="e">
        <f t="shared" ref="O65:O74" si="27">N65/I_ExchangeRate</f>
        <v>#DIV/0!</v>
      </c>
      <c r="P65" s="56"/>
      <c r="Q65" s="56"/>
      <c r="T65" s="21"/>
    </row>
    <row r="66" spans="3:20" outlineLevel="2">
      <c r="D66" s="23">
        <f>D65+1</f>
        <v>2</v>
      </c>
      <c r="E66" s="55"/>
      <c r="F66" s="55"/>
      <c r="G66" s="55"/>
      <c r="H66" s="55"/>
      <c r="I66" s="29">
        <f t="shared" ref="I66:I74" si="28">IF(H66="",$F66*G66,$F66*G66*H66)</f>
        <v>0</v>
      </c>
      <c r="J66" s="29" t="e">
        <f t="shared" si="25"/>
        <v>#DIV/0!</v>
      </c>
      <c r="L66" s="55"/>
      <c r="M66" s="55"/>
      <c r="N66" s="29">
        <f t="shared" si="26"/>
        <v>0</v>
      </c>
      <c r="O66" s="29" t="e">
        <f t="shared" si="27"/>
        <v>#DIV/0!</v>
      </c>
      <c r="P66" s="56"/>
      <c r="Q66" s="56"/>
      <c r="T66" s="21"/>
    </row>
    <row r="67" spans="3:20" outlineLevel="2">
      <c r="D67" s="23">
        <f t="shared" ref="D67:D74" si="29">D66+1</f>
        <v>3</v>
      </c>
      <c r="E67" s="55"/>
      <c r="F67" s="55"/>
      <c r="G67" s="55"/>
      <c r="H67" s="55"/>
      <c r="I67" s="29">
        <f t="shared" si="28"/>
        <v>0</v>
      </c>
      <c r="J67" s="29" t="e">
        <f t="shared" si="25"/>
        <v>#DIV/0!</v>
      </c>
      <c r="L67" s="55"/>
      <c r="M67" s="55"/>
      <c r="N67" s="29">
        <f t="shared" si="26"/>
        <v>0</v>
      </c>
      <c r="O67" s="29" t="e">
        <f t="shared" si="27"/>
        <v>#DIV/0!</v>
      </c>
      <c r="P67" s="56"/>
      <c r="Q67" s="56"/>
      <c r="T67" s="21"/>
    </row>
    <row r="68" spans="3:20" outlineLevel="2">
      <c r="D68" s="23">
        <f t="shared" si="29"/>
        <v>4</v>
      </c>
      <c r="E68" s="55"/>
      <c r="F68" s="55"/>
      <c r="G68" s="55"/>
      <c r="H68" s="55"/>
      <c r="I68" s="29">
        <f t="shared" si="28"/>
        <v>0</v>
      </c>
      <c r="J68" s="29" t="e">
        <f t="shared" si="25"/>
        <v>#DIV/0!</v>
      </c>
      <c r="L68" s="55"/>
      <c r="M68" s="55"/>
      <c r="N68" s="29">
        <f t="shared" si="26"/>
        <v>0</v>
      </c>
      <c r="O68" s="29" t="e">
        <f t="shared" si="27"/>
        <v>#DIV/0!</v>
      </c>
      <c r="P68" s="56"/>
      <c r="Q68" s="56"/>
      <c r="T68" s="21"/>
    </row>
    <row r="69" spans="3:20" outlineLevel="2">
      <c r="D69" s="23">
        <f t="shared" si="29"/>
        <v>5</v>
      </c>
      <c r="E69" s="55"/>
      <c r="F69" s="55"/>
      <c r="G69" s="55"/>
      <c r="H69" s="55"/>
      <c r="I69" s="29">
        <f t="shared" si="28"/>
        <v>0</v>
      </c>
      <c r="J69" s="29" t="e">
        <f t="shared" si="25"/>
        <v>#DIV/0!</v>
      </c>
      <c r="L69" s="55"/>
      <c r="M69" s="55"/>
      <c r="N69" s="29">
        <f t="shared" si="26"/>
        <v>0</v>
      </c>
      <c r="O69" s="29" t="e">
        <f t="shared" si="27"/>
        <v>#DIV/0!</v>
      </c>
      <c r="P69" s="56"/>
      <c r="Q69" s="56"/>
      <c r="T69" s="21"/>
    </row>
    <row r="70" spans="3:20" outlineLevel="2">
      <c r="D70" s="23">
        <f t="shared" si="29"/>
        <v>6</v>
      </c>
      <c r="E70" s="55"/>
      <c r="F70" s="55"/>
      <c r="G70" s="55"/>
      <c r="H70" s="55"/>
      <c r="I70" s="29">
        <f t="shared" si="28"/>
        <v>0</v>
      </c>
      <c r="J70" s="29" t="e">
        <f t="shared" si="25"/>
        <v>#DIV/0!</v>
      </c>
      <c r="L70" s="55"/>
      <c r="M70" s="55"/>
      <c r="N70" s="29">
        <f t="shared" si="26"/>
        <v>0</v>
      </c>
      <c r="O70" s="29" t="e">
        <f t="shared" si="27"/>
        <v>#DIV/0!</v>
      </c>
      <c r="P70" s="56"/>
      <c r="Q70" s="56"/>
      <c r="T70" s="21"/>
    </row>
    <row r="71" spans="3:20" outlineLevel="2">
      <c r="D71" s="23">
        <f t="shared" si="29"/>
        <v>7</v>
      </c>
      <c r="E71" s="55"/>
      <c r="F71" s="55"/>
      <c r="G71" s="55"/>
      <c r="H71" s="55"/>
      <c r="I71" s="29">
        <f t="shared" si="28"/>
        <v>0</v>
      </c>
      <c r="J71" s="29" t="e">
        <f t="shared" si="25"/>
        <v>#DIV/0!</v>
      </c>
      <c r="L71" s="55"/>
      <c r="M71" s="55"/>
      <c r="N71" s="29">
        <f t="shared" si="26"/>
        <v>0</v>
      </c>
      <c r="O71" s="29" t="e">
        <f t="shared" si="27"/>
        <v>#DIV/0!</v>
      </c>
      <c r="P71" s="56"/>
      <c r="Q71" s="56"/>
      <c r="T71" s="21"/>
    </row>
    <row r="72" spans="3:20" outlineLevel="2">
      <c r="D72" s="23">
        <f t="shared" si="29"/>
        <v>8</v>
      </c>
      <c r="E72" s="55"/>
      <c r="F72" s="55"/>
      <c r="G72" s="55"/>
      <c r="H72" s="55"/>
      <c r="I72" s="29">
        <f t="shared" si="28"/>
        <v>0</v>
      </c>
      <c r="J72" s="29" t="e">
        <f t="shared" si="25"/>
        <v>#DIV/0!</v>
      </c>
      <c r="L72" s="55"/>
      <c r="M72" s="55"/>
      <c r="N72" s="29">
        <f t="shared" si="26"/>
        <v>0</v>
      </c>
      <c r="O72" s="29" t="e">
        <f t="shared" si="27"/>
        <v>#DIV/0!</v>
      </c>
      <c r="P72" s="56"/>
      <c r="Q72" s="56"/>
      <c r="T72" s="21"/>
    </row>
    <row r="73" spans="3:20" outlineLevel="2">
      <c r="D73" s="23">
        <f t="shared" si="29"/>
        <v>9</v>
      </c>
      <c r="E73" s="55"/>
      <c r="F73" s="55"/>
      <c r="G73" s="55"/>
      <c r="H73" s="55"/>
      <c r="I73" s="29">
        <f t="shared" si="28"/>
        <v>0</v>
      </c>
      <c r="J73" s="29" t="e">
        <f t="shared" si="25"/>
        <v>#DIV/0!</v>
      </c>
      <c r="L73" s="55"/>
      <c r="M73" s="55"/>
      <c r="N73" s="29">
        <f t="shared" si="26"/>
        <v>0</v>
      </c>
      <c r="O73" s="29" t="e">
        <f t="shared" si="27"/>
        <v>#DIV/0!</v>
      </c>
      <c r="P73" s="56"/>
      <c r="Q73" s="56"/>
      <c r="T73" s="21"/>
    </row>
    <row r="74" spans="3:20" outlineLevel="2">
      <c r="D74" s="23">
        <f t="shared" si="29"/>
        <v>10</v>
      </c>
      <c r="E74" s="55"/>
      <c r="F74" s="55"/>
      <c r="G74" s="55"/>
      <c r="H74" s="55"/>
      <c r="I74" s="29">
        <f t="shared" si="28"/>
        <v>0</v>
      </c>
      <c r="J74" s="29" t="e">
        <f t="shared" si="25"/>
        <v>#DIV/0!</v>
      </c>
      <c r="L74" s="55"/>
      <c r="M74" s="55"/>
      <c r="N74" s="29">
        <f t="shared" si="26"/>
        <v>0</v>
      </c>
      <c r="O74" s="29" t="e">
        <f t="shared" si="27"/>
        <v>#DIV/0!</v>
      </c>
      <c r="P74" s="56"/>
      <c r="Q74" s="56"/>
      <c r="T74" s="21"/>
    </row>
    <row r="75" spans="3:20" s="35" customFormat="1">
      <c r="D75" s="36"/>
      <c r="E75" s="36" t="s">
        <v>45</v>
      </c>
      <c r="F75" s="37"/>
      <c r="G75" s="37"/>
      <c r="H75" s="37"/>
      <c r="I75" s="36">
        <f>SUM(I65:I74)</f>
        <v>0</v>
      </c>
      <c r="J75" s="36" t="e">
        <f>SUM(J65:J74)</f>
        <v>#DIV/0!</v>
      </c>
      <c r="K75"/>
      <c r="L75" s="37"/>
      <c r="M75" s="37"/>
      <c r="N75" s="36">
        <f>SUM(N65:N74)</f>
        <v>0</v>
      </c>
      <c r="O75" s="36" t="e">
        <f>SUM(O65:O74)</f>
        <v>#DIV/0!</v>
      </c>
      <c r="P75" s="38"/>
      <c r="Q75" s="38"/>
    </row>
    <row r="76" spans="3:20">
      <c r="E76" s="21"/>
      <c r="F76" s="26"/>
      <c r="G76" s="26"/>
      <c r="H76" s="27"/>
      <c r="I76" s="27"/>
      <c r="J76" s="27"/>
    </row>
    <row r="77" spans="3:20">
      <c r="G77" s="179" t="str">
        <f>G64</f>
        <v>Number of people / units</v>
      </c>
      <c r="H77" s="179"/>
      <c r="I77" s="179"/>
      <c r="J77" s="179"/>
      <c r="L77" s="179" t="str">
        <f>L63</f>
        <v>Full coverage case</v>
      </c>
      <c r="M77" s="179"/>
      <c r="N77" s="179"/>
      <c r="O77" s="179"/>
      <c r="P77" s="180" t="s">
        <v>50</v>
      </c>
      <c r="Q77" s="181"/>
      <c r="T77" s="21"/>
    </row>
    <row r="78" spans="3:20" ht="48">
      <c r="C78" s="1" t="str">
        <f>'B. CostCategories'!F66</f>
        <v>R55</v>
      </c>
      <c r="D78" s="28" t="s">
        <v>46</v>
      </c>
      <c r="E78" s="28">
        <f>INDEX('B. CostCategories'!E:E,MATCH(C78,'B. CostCategories'!F:F,0))</f>
        <v>0</v>
      </c>
      <c r="F78" s="28" t="str">
        <f>"Unit cost ("&amp;I_CurrencySymbol &amp;")"</f>
        <v>Unit cost ()</v>
      </c>
      <c r="G78" s="28" t="s">
        <v>47</v>
      </c>
      <c r="H78" s="28" t="s">
        <v>48</v>
      </c>
      <c r="I78" s="28" t="str">
        <f>"Total cost ("&amp;I_CurrencySymbol&amp;")"</f>
        <v>Total cost ()</v>
      </c>
      <c r="J78" s="28" t="s">
        <v>44</v>
      </c>
      <c r="L78" s="32" t="str">
        <f t="shared" ref="L78" si="30">G78</f>
        <v>Number of people / units</v>
      </c>
      <c r="M78" s="30" t="str">
        <f t="shared" ref="M78" si="31">H78</f>
        <v>Days / hours</v>
      </c>
      <c r="N78" s="30" t="str">
        <f t="shared" ref="N78" si="32">I78</f>
        <v>Total cost ()</v>
      </c>
      <c r="O78" s="31" t="str">
        <f t="shared" ref="O78" si="33">J78</f>
        <v>Total cost $</v>
      </c>
      <c r="P78" s="34" t="s">
        <v>51</v>
      </c>
      <c r="Q78" s="34" t="s">
        <v>52</v>
      </c>
      <c r="T78" s="21"/>
    </row>
    <row r="79" spans="3:20" outlineLevel="2">
      <c r="D79" s="23">
        <v>1</v>
      </c>
      <c r="E79" s="55"/>
      <c r="F79" s="55"/>
      <c r="G79" s="55"/>
      <c r="H79" s="55"/>
      <c r="I79" s="29">
        <f>IF(H79="",$F79*G79,$F79*G79*H79)</f>
        <v>0</v>
      </c>
      <c r="J79" s="29" t="e">
        <f t="shared" ref="J79:J88" si="34">I79/I_ExchangeRate</f>
        <v>#DIV/0!</v>
      </c>
      <c r="L79" s="55"/>
      <c r="M79" s="55"/>
      <c r="N79" s="29">
        <f t="shared" ref="N79:N88" si="35">IF(M79="",$F79*L79,$F79*L79*M79)</f>
        <v>0</v>
      </c>
      <c r="O79" s="29" t="e">
        <f t="shared" ref="O79:O88" si="36">N79/I_ExchangeRate</f>
        <v>#DIV/0!</v>
      </c>
      <c r="P79" s="56"/>
      <c r="Q79" s="56"/>
      <c r="T79" s="21"/>
    </row>
    <row r="80" spans="3:20" outlineLevel="2">
      <c r="D80" s="23">
        <f>D79+1</f>
        <v>2</v>
      </c>
      <c r="E80" s="55"/>
      <c r="F80" s="55"/>
      <c r="G80" s="55"/>
      <c r="H80" s="55"/>
      <c r="I80" s="29">
        <f t="shared" ref="I80:I88" si="37">IF(H80="",$F80*G80,$F80*G80*H80)</f>
        <v>0</v>
      </c>
      <c r="J80" s="29" t="e">
        <f t="shared" si="34"/>
        <v>#DIV/0!</v>
      </c>
      <c r="L80" s="55"/>
      <c r="M80" s="55"/>
      <c r="N80" s="29">
        <f t="shared" si="35"/>
        <v>0</v>
      </c>
      <c r="O80" s="29" t="e">
        <f t="shared" si="36"/>
        <v>#DIV/0!</v>
      </c>
      <c r="P80" s="56"/>
      <c r="Q80" s="56"/>
      <c r="T80" s="21"/>
    </row>
    <row r="81" spans="3:20" outlineLevel="2">
      <c r="D81" s="23">
        <f t="shared" ref="D81:D88" si="38">D80+1</f>
        <v>3</v>
      </c>
      <c r="E81" s="55"/>
      <c r="F81" s="55"/>
      <c r="G81" s="55"/>
      <c r="H81" s="55"/>
      <c r="I81" s="29">
        <f t="shared" si="37"/>
        <v>0</v>
      </c>
      <c r="J81" s="29" t="e">
        <f t="shared" si="34"/>
        <v>#DIV/0!</v>
      </c>
      <c r="L81" s="55"/>
      <c r="M81" s="55"/>
      <c r="N81" s="29">
        <f t="shared" si="35"/>
        <v>0</v>
      </c>
      <c r="O81" s="29" t="e">
        <f t="shared" si="36"/>
        <v>#DIV/0!</v>
      </c>
      <c r="P81" s="56"/>
      <c r="Q81" s="56"/>
      <c r="T81" s="21"/>
    </row>
    <row r="82" spans="3:20" outlineLevel="2">
      <c r="D82" s="23">
        <f t="shared" si="38"/>
        <v>4</v>
      </c>
      <c r="E82" s="55"/>
      <c r="F82" s="55"/>
      <c r="G82" s="55"/>
      <c r="H82" s="55"/>
      <c r="I82" s="29">
        <f t="shared" si="37"/>
        <v>0</v>
      </c>
      <c r="J82" s="29" t="e">
        <f t="shared" si="34"/>
        <v>#DIV/0!</v>
      </c>
      <c r="L82" s="55"/>
      <c r="M82" s="55"/>
      <c r="N82" s="29">
        <f t="shared" si="35"/>
        <v>0</v>
      </c>
      <c r="O82" s="29" t="e">
        <f t="shared" si="36"/>
        <v>#DIV/0!</v>
      </c>
      <c r="P82" s="56"/>
      <c r="Q82" s="56"/>
      <c r="T82" s="21"/>
    </row>
    <row r="83" spans="3:20" outlineLevel="2">
      <c r="D83" s="23">
        <f t="shared" si="38"/>
        <v>5</v>
      </c>
      <c r="E83" s="55"/>
      <c r="F83" s="55"/>
      <c r="G83" s="55"/>
      <c r="H83" s="55"/>
      <c r="I83" s="29">
        <f t="shared" si="37"/>
        <v>0</v>
      </c>
      <c r="J83" s="29" t="e">
        <f t="shared" si="34"/>
        <v>#DIV/0!</v>
      </c>
      <c r="L83" s="55"/>
      <c r="M83" s="55"/>
      <c r="N83" s="29">
        <f t="shared" si="35"/>
        <v>0</v>
      </c>
      <c r="O83" s="29" t="e">
        <f t="shared" si="36"/>
        <v>#DIV/0!</v>
      </c>
      <c r="P83" s="56"/>
      <c r="Q83" s="56"/>
      <c r="T83" s="21"/>
    </row>
    <row r="84" spans="3:20" outlineLevel="2">
      <c r="D84" s="23">
        <f t="shared" si="38"/>
        <v>6</v>
      </c>
      <c r="E84" s="55"/>
      <c r="F84" s="55"/>
      <c r="G84" s="55"/>
      <c r="H84" s="55"/>
      <c r="I84" s="29">
        <f t="shared" si="37"/>
        <v>0</v>
      </c>
      <c r="J84" s="29" t="e">
        <f t="shared" si="34"/>
        <v>#DIV/0!</v>
      </c>
      <c r="L84" s="55"/>
      <c r="M84" s="55"/>
      <c r="N84" s="29">
        <f t="shared" si="35"/>
        <v>0</v>
      </c>
      <c r="O84" s="29" t="e">
        <f t="shared" si="36"/>
        <v>#DIV/0!</v>
      </c>
      <c r="P84" s="56"/>
      <c r="Q84" s="56"/>
      <c r="T84" s="21"/>
    </row>
    <row r="85" spans="3:20" outlineLevel="2">
      <c r="D85" s="23">
        <f t="shared" si="38"/>
        <v>7</v>
      </c>
      <c r="E85" s="55"/>
      <c r="F85" s="55"/>
      <c r="G85" s="55"/>
      <c r="H85" s="55"/>
      <c r="I85" s="29">
        <f t="shared" si="37"/>
        <v>0</v>
      </c>
      <c r="J85" s="29" t="e">
        <f t="shared" si="34"/>
        <v>#DIV/0!</v>
      </c>
      <c r="L85" s="55"/>
      <c r="M85" s="55"/>
      <c r="N85" s="29">
        <f t="shared" si="35"/>
        <v>0</v>
      </c>
      <c r="O85" s="29" t="e">
        <f t="shared" si="36"/>
        <v>#DIV/0!</v>
      </c>
      <c r="P85" s="56"/>
      <c r="Q85" s="56"/>
      <c r="T85" s="21"/>
    </row>
    <row r="86" spans="3:20" outlineLevel="2">
      <c r="D86" s="23">
        <f t="shared" si="38"/>
        <v>8</v>
      </c>
      <c r="E86" s="55"/>
      <c r="F86" s="55"/>
      <c r="G86" s="55"/>
      <c r="H86" s="55"/>
      <c r="I86" s="29">
        <f t="shared" si="37"/>
        <v>0</v>
      </c>
      <c r="J86" s="29" t="e">
        <f t="shared" si="34"/>
        <v>#DIV/0!</v>
      </c>
      <c r="L86" s="55"/>
      <c r="M86" s="55"/>
      <c r="N86" s="29">
        <f t="shared" si="35"/>
        <v>0</v>
      </c>
      <c r="O86" s="29" t="e">
        <f t="shared" si="36"/>
        <v>#DIV/0!</v>
      </c>
      <c r="P86" s="56"/>
      <c r="Q86" s="56"/>
      <c r="T86" s="21"/>
    </row>
    <row r="87" spans="3:20" outlineLevel="2">
      <c r="D87" s="23">
        <f t="shared" si="38"/>
        <v>9</v>
      </c>
      <c r="E87" s="55"/>
      <c r="F87" s="55"/>
      <c r="G87" s="55"/>
      <c r="H87" s="55"/>
      <c r="I87" s="29">
        <f t="shared" si="37"/>
        <v>0</v>
      </c>
      <c r="J87" s="29" t="e">
        <f t="shared" si="34"/>
        <v>#DIV/0!</v>
      </c>
      <c r="L87" s="55"/>
      <c r="M87" s="55"/>
      <c r="N87" s="29">
        <f t="shared" si="35"/>
        <v>0</v>
      </c>
      <c r="O87" s="29" t="e">
        <f t="shared" si="36"/>
        <v>#DIV/0!</v>
      </c>
      <c r="P87" s="56"/>
      <c r="Q87" s="56"/>
      <c r="T87" s="21"/>
    </row>
    <row r="88" spans="3:20" outlineLevel="2">
      <c r="D88" s="23">
        <f t="shared" si="38"/>
        <v>10</v>
      </c>
      <c r="E88" s="55"/>
      <c r="F88" s="55"/>
      <c r="G88" s="55"/>
      <c r="H88" s="55"/>
      <c r="I88" s="29">
        <f t="shared" si="37"/>
        <v>0</v>
      </c>
      <c r="J88" s="29" t="e">
        <f t="shared" si="34"/>
        <v>#DIV/0!</v>
      </c>
      <c r="L88" s="55"/>
      <c r="M88" s="55"/>
      <c r="N88" s="29">
        <f t="shared" si="35"/>
        <v>0</v>
      </c>
      <c r="O88" s="29" t="e">
        <f t="shared" si="36"/>
        <v>#DIV/0!</v>
      </c>
      <c r="P88" s="56"/>
      <c r="Q88" s="56"/>
      <c r="T88" s="21"/>
    </row>
    <row r="89" spans="3:20" s="35" customFormat="1">
      <c r="D89" s="36"/>
      <c r="E89" s="36" t="s">
        <v>45</v>
      </c>
      <c r="F89" s="37"/>
      <c r="G89" s="37"/>
      <c r="H89" s="37"/>
      <c r="I89" s="36">
        <f>SUM(I79:I88)</f>
        <v>0</v>
      </c>
      <c r="J89" s="36" t="e">
        <f>SUM(J79:J88)</f>
        <v>#DIV/0!</v>
      </c>
      <c r="K89"/>
      <c r="L89" s="37"/>
      <c r="M89" s="37"/>
      <c r="N89" s="36">
        <f>SUM(N79:N88)</f>
        <v>0</v>
      </c>
      <c r="O89" s="36" t="e">
        <f>SUM(O79:O88)</f>
        <v>#DIV/0!</v>
      </c>
      <c r="P89" s="38"/>
      <c r="Q89" s="38"/>
    </row>
    <row r="90" spans="3:20">
      <c r="T90" s="21"/>
    </row>
    <row r="91" spans="3:20">
      <c r="G91" s="179" t="str">
        <f>G78</f>
        <v>Number of people / units</v>
      </c>
      <c r="H91" s="179"/>
      <c r="I91" s="179"/>
      <c r="J91" s="179"/>
      <c r="L91" s="179" t="str">
        <f>L77</f>
        <v>Full coverage case</v>
      </c>
      <c r="M91" s="179"/>
      <c r="N91" s="179"/>
      <c r="O91" s="179"/>
      <c r="P91" s="180" t="s">
        <v>50</v>
      </c>
      <c r="Q91" s="181"/>
      <c r="T91" s="21"/>
    </row>
    <row r="92" spans="3:20" ht="48">
      <c r="C92" s="1" t="str">
        <f>'B. CostCategories'!F67</f>
        <v>R56</v>
      </c>
      <c r="D92" s="28" t="s">
        <v>46</v>
      </c>
      <c r="E92" s="28">
        <f>INDEX('B. CostCategories'!E:E,MATCH(C92,'B. CostCategories'!F:F,0))</f>
        <v>0</v>
      </c>
      <c r="F92" s="28" t="str">
        <f>"Unit cost ("&amp;I_CurrencySymbol &amp;")"</f>
        <v>Unit cost ()</v>
      </c>
      <c r="G92" s="28" t="s">
        <v>47</v>
      </c>
      <c r="H92" s="28" t="s">
        <v>48</v>
      </c>
      <c r="I92" s="28" t="str">
        <f>"Total cost ("&amp;I_CurrencySymbol&amp;")"</f>
        <v>Total cost ()</v>
      </c>
      <c r="J92" s="28" t="s">
        <v>44</v>
      </c>
      <c r="L92" s="32" t="str">
        <f t="shared" ref="L92" si="39">G92</f>
        <v>Number of people / units</v>
      </c>
      <c r="M92" s="30" t="str">
        <f t="shared" ref="M92" si="40">H92</f>
        <v>Days / hours</v>
      </c>
      <c r="N92" s="30" t="str">
        <f t="shared" ref="N92" si="41">I92</f>
        <v>Total cost ()</v>
      </c>
      <c r="O92" s="31" t="str">
        <f t="shared" ref="O92" si="42">J92</f>
        <v>Total cost $</v>
      </c>
      <c r="P92" s="34" t="s">
        <v>51</v>
      </c>
      <c r="Q92" s="34" t="s">
        <v>52</v>
      </c>
      <c r="T92" s="21"/>
    </row>
    <row r="93" spans="3:20" outlineLevel="2">
      <c r="D93" s="23">
        <v>1</v>
      </c>
      <c r="E93" s="55"/>
      <c r="F93" s="55"/>
      <c r="G93" s="55"/>
      <c r="H93" s="55"/>
      <c r="I93" s="29">
        <f>IF(H93="",$F93*G93,$F93*G93*H93)</f>
        <v>0</v>
      </c>
      <c r="J93" s="29" t="e">
        <f t="shared" ref="J93:J102" si="43">I93/I_ExchangeRate</f>
        <v>#DIV/0!</v>
      </c>
      <c r="L93" s="55"/>
      <c r="M93" s="55"/>
      <c r="N93" s="29">
        <f t="shared" ref="N93:N102" si="44">IF(M93="",$F93*L93,$F93*L93*M93)</f>
        <v>0</v>
      </c>
      <c r="O93" s="29" t="e">
        <f t="shared" ref="O93:O102" si="45">N93/I_ExchangeRate</f>
        <v>#DIV/0!</v>
      </c>
      <c r="P93" s="56"/>
      <c r="Q93" s="56"/>
      <c r="T93" s="21"/>
    </row>
    <row r="94" spans="3:20" outlineLevel="2">
      <c r="D94" s="23">
        <f>D93+1</f>
        <v>2</v>
      </c>
      <c r="E94" s="55"/>
      <c r="F94" s="55"/>
      <c r="G94" s="55"/>
      <c r="H94" s="55"/>
      <c r="I94" s="29">
        <f t="shared" ref="I94:I102" si="46">IF(H94="",$F94*G94,$F94*G94*H94)</f>
        <v>0</v>
      </c>
      <c r="J94" s="29" t="e">
        <f t="shared" si="43"/>
        <v>#DIV/0!</v>
      </c>
      <c r="L94" s="55"/>
      <c r="M94" s="55"/>
      <c r="N94" s="29">
        <f t="shared" si="44"/>
        <v>0</v>
      </c>
      <c r="O94" s="29" t="e">
        <f t="shared" si="45"/>
        <v>#DIV/0!</v>
      </c>
      <c r="P94" s="56"/>
      <c r="Q94" s="56"/>
      <c r="T94" s="21"/>
    </row>
    <row r="95" spans="3:20" outlineLevel="2">
      <c r="D95" s="23">
        <f t="shared" ref="D95:D102" si="47">D94+1</f>
        <v>3</v>
      </c>
      <c r="E95" s="55"/>
      <c r="F95" s="55"/>
      <c r="G95" s="55"/>
      <c r="H95" s="55"/>
      <c r="I95" s="29">
        <f t="shared" si="46"/>
        <v>0</v>
      </c>
      <c r="J95" s="29" t="e">
        <f t="shared" si="43"/>
        <v>#DIV/0!</v>
      </c>
      <c r="L95" s="55"/>
      <c r="M95" s="55"/>
      <c r="N95" s="29">
        <f t="shared" si="44"/>
        <v>0</v>
      </c>
      <c r="O95" s="29" t="e">
        <f t="shared" si="45"/>
        <v>#DIV/0!</v>
      </c>
      <c r="P95" s="56"/>
      <c r="Q95" s="56"/>
      <c r="T95" s="21"/>
    </row>
    <row r="96" spans="3:20" outlineLevel="2">
      <c r="D96" s="23">
        <f t="shared" si="47"/>
        <v>4</v>
      </c>
      <c r="E96" s="55"/>
      <c r="F96" s="55"/>
      <c r="G96" s="55"/>
      <c r="H96" s="55"/>
      <c r="I96" s="29">
        <f t="shared" si="46"/>
        <v>0</v>
      </c>
      <c r="J96" s="29" t="e">
        <f t="shared" si="43"/>
        <v>#DIV/0!</v>
      </c>
      <c r="L96" s="55"/>
      <c r="M96" s="55"/>
      <c r="N96" s="29">
        <f t="shared" si="44"/>
        <v>0</v>
      </c>
      <c r="O96" s="29" t="e">
        <f t="shared" si="45"/>
        <v>#DIV/0!</v>
      </c>
      <c r="P96" s="56"/>
      <c r="Q96" s="56"/>
      <c r="T96" s="21"/>
    </row>
    <row r="97" spans="3:20" outlineLevel="2">
      <c r="D97" s="23">
        <f t="shared" si="47"/>
        <v>5</v>
      </c>
      <c r="E97" s="55"/>
      <c r="F97" s="55"/>
      <c r="G97" s="55"/>
      <c r="H97" s="55"/>
      <c r="I97" s="29">
        <f t="shared" si="46"/>
        <v>0</v>
      </c>
      <c r="J97" s="29" t="e">
        <f t="shared" si="43"/>
        <v>#DIV/0!</v>
      </c>
      <c r="L97" s="55"/>
      <c r="M97" s="55"/>
      <c r="N97" s="29">
        <f t="shared" si="44"/>
        <v>0</v>
      </c>
      <c r="O97" s="29" t="e">
        <f t="shared" si="45"/>
        <v>#DIV/0!</v>
      </c>
      <c r="P97" s="56"/>
      <c r="Q97" s="56"/>
      <c r="T97" s="21"/>
    </row>
    <row r="98" spans="3:20" outlineLevel="2">
      <c r="D98" s="23">
        <f t="shared" si="47"/>
        <v>6</v>
      </c>
      <c r="E98" s="55"/>
      <c r="F98" s="55"/>
      <c r="G98" s="55"/>
      <c r="H98" s="55"/>
      <c r="I98" s="29">
        <f t="shared" si="46"/>
        <v>0</v>
      </c>
      <c r="J98" s="29" t="e">
        <f t="shared" si="43"/>
        <v>#DIV/0!</v>
      </c>
      <c r="L98" s="55"/>
      <c r="M98" s="55"/>
      <c r="N98" s="29">
        <f t="shared" si="44"/>
        <v>0</v>
      </c>
      <c r="O98" s="29" t="e">
        <f t="shared" si="45"/>
        <v>#DIV/0!</v>
      </c>
      <c r="P98" s="56"/>
      <c r="Q98" s="56"/>
      <c r="T98" s="21"/>
    </row>
    <row r="99" spans="3:20" outlineLevel="2">
      <c r="D99" s="23">
        <f t="shared" si="47"/>
        <v>7</v>
      </c>
      <c r="E99" s="55"/>
      <c r="F99" s="55"/>
      <c r="G99" s="55"/>
      <c r="H99" s="55"/>
      <c r="I99" s="29">
        <f t="shared" si="46"/>
        <v>0</v>
      </c>
      <c r="J99" s="29" t="e">
        <f t="shared" si="43"/>
        <v>#DIV/0!</v>
      </c>
      <c r="L99" s="55"/>
      <c r="M99" s="55"/>
      <c r="N99" s="29">
        <f t="shared" si="44"/>
        <v>0</v>
      </c>
      <c r="O99" s="29" t="e">
        <f t="shared" si="45"/>
        <v>#DIV/0!</v>
      </c>
      <c r="P99" s="56"/>
      <c r="Q99" s="56"/>
      <c r="T99" s="21"/>
    </row>
    <row r="100" spans="3:20" outlineLevel="2">
      <c r="D100" s="23">
        <f t="shared" si="47"/>
        <v>8</v>
      </c>
      <c r="E100" s="55"/>
      <c r="F100" s="55"/>
      <c r="G100" s="55"/>
      <c r="H100" s="55"/>
      <c r="I100" s="29">
        <f t="shared" si="46"/>
        <v>0</v>
      </c>
      <c r="J100" s="29" t="e">
        <f t="shared" si="43"/>
        <v>#DIV/0!</v>
      </c>
      <c r="L100" s="55"/>
      <c r="M100" s="55"/>
      <c r="N100" s="29">
        <f t="shared" si="44"/>
        <v>0</v>
      </c>
      <c r="O100" s="29" t="e">
        <f t="shared" si="45"/>
        <v>#DIV/0!</v>
      </c>
      <c r="P100" s="56"/>
      <c r="Q100" s="56"/>
      <c r="T100" s="21"/>
    </row>
    <row r="101" spans="3:20" outlineLevel="2">
      <c r="D101" s="23">
        <f t="shared" si="47"/>
        <v>9</v>
      </c>
      <c r="E101" s="55"/>
      <c r="F101" s="55"/>
      <c r="G101" s="55"/>
      <c r="H101" s="55"/>
      <c r="I101" s="29">
        <f t="shared" si="46"/>
        <v>0</v>
      </c>
      <c r="J101" s="29" t="e">
        <f t="shared" si="43"/>
        <v>#DIV/0!</v>
      </c>
      <c r="L101" s="55"/>
      <c r="M101" s="55"/>
      <c r="N101" s="29">
        <f t="shared" si="44"/>
        <v>0</v>
      </c>
      <c r="O101" s="29" t="e">
        <f t="shared" si="45"/>
        <v>#DIV/0!</v>
      </c>
      <c r="P101" s="56"/>
      <c r="Q101" s="56"/>
      <c r="T101" s="21"/>
    </row>
    <row r="102" spans="3:20" outlineLevel="2">
      <c r="D102" s="23">
        <f t="shared" si="47"/>
        <v>10</v>
      </c>
      <c r="E102" s="55"/>
      <c r="F102" s="55"/>
      <c r="G102" s="55"/>
      <c r="H102" s="55"/>
      <c r="I102" s="29">
        <f t="shared" si="46"/>
        <v>0</v>
      </c>
      <c r="J102" s="29" t="e">
        <f t="shared" si="43"/>
        <v>#DIV/0!</v>
      </c>
      <c r="L102" s="55"/>
      <c r="M102" s="55"/>
      <c r="N102" s="29">
        <f t="shared" si="44"/>
        <v>0</v>
      </c>
      <c r="O102" s="29" t="e">
        <f t="shared" si="45"/>
        <v>#DIV/0!</v>
      </c>
      <c r="P102" s="56"/>
      <c r="Q102" s="56"/>
      <c r="T102" s="21"/>
    </row>
    <row r="103" spans="3:20" s="35" customFormat="1">
      <c r="D103" s="36"/>
      <c r="E103" s="36" t="s">
        <v>45</v>
      </c>
      <c r="F103" s="37"/>
      <c r="G103" s="37"/>
      <c r="H103" s="37"/>
      <c r="I103" s="36">
        <f>SUM(I93:I102)</f>
        <v>0</v>
      </c>
      <c r="J103" s="36" t="e">
        <f>SUM(J93:J102)</f>
        <v>#DIV/0!</v>
      </c>
      <c r="K103"/>
      <c r="L103" s="37"/>
      <c r="M103" s="37"/>
      <c r="N103" s="36">
        <f>SUM(N93:N102)</f>
        <v>0</v>
      </c>
      <c r="O103" s="36" t="e">
        <f>SUM(O93:O102)</f>
        <v>#DIV/0!</v>
      </c>
      <c r="P103" s="38"/>
      <c r="Q103" s="38"/>
    </row>
    <row r="104" spans="3:20">
      <c r="E104" s="21"/>
      <c r="F104" s="26"/>
      <c r="G104" s="26"/>
      <c r="H104" s="27"/>
      <c r="I104" s="27"/>
      <c r="J104" s="27"/>
    </row>
    <row r="105" spans="3:20">
      <c r="G105" s="179" t="str">
        <f>G92</f>
        <v>Number of people / units</v>
      </c>
      <c r="H105" s="179"/>
      <c r="I105" s="179"/>
      <c r="J105" s="179"/>
      <c r="L105" s="179" t="str">
        <f>L91</f>
        <v>Full coverage case</v>
      </c>
      <c r="M105" s="179"/>
      <c r="N105" s="179"/>
      <c r="O105" s="179"/>
      <c r="P105" s="180" t="s">
        <v>50</v>
      </c>
      <c r="Q105" s="181"/>
      <c r="T105" s="21"/>
    </row>
    <row r="106" spans="3:20" ht="48">
      <c r="C106" s="1" t="str">
        <f>'B. CostCategories'!F68</f>
        <v>R57</v>
      </c>
      <c r="D106" s="28" t="s">
        <v>46</v>
      </c>
      <c r="E106" s="28">
        <f>INDEX('B. CostCategories'!E:E,MATCH(C106,'B. CostCategories'!F:F,0))</f>
        <v>0</v>
      </c>
      <c r="F106" s="28" t="str">
        <f>"Unit cost ("&amp;I_CurrencySymbol &amp;")"</f>
        <v>Unit cost ()</v>
      </c>
      <c r="G106" s="28" t="s">
        <v>47</v>
      </c>
      <c r="H106" s="28" t="s">
        <v>48</v>
      </c>
      <c r="I106" s="28" t="str">
        <f>"Total cost ("&amp;I_CurrencySymbol&amp;")"</f>
        <v>Total cost ()</v>
      </c>
      <c r="J106" s="28" t="s">
        <v>44</v>
      </c>
      <c r="L106" s="32" t="str">
        <f t="shared" ref="L106" si="48">G106</f>
        <v>Number of people / units</v>
      </c>
      <c r="M106" s="30" t="str">
        <f t="shared" ref="M106" si="49">H106</f>
        <v>Days / hours</v>
      </c>
      <c r="N106" s="30" t="str">
        <f t="shared" ref="N106" si="50">I106</f>
        <v>Total cost ()</v>
      </c>
      <c r="O106" s="31" t="str">
        <f t="shared" ref="O106" si="51">J106</f>
        <v>Total cost $</v>
      </c>
      <c r="P106" s="34" t="s">
        <v>51</v>
      </c>
      <c r="Q106" s="34" t="s">
        <v>52</v>
      </c>
      <c r="T106" s="21"/>
    </row>
    <row r="107" spans="3:20" outlineLevel="2">
      <c r="D107" s="23">
        <v>1</v>
      </c>
      <c r="E107" s="55"/>
      <c r="F107" s="55"/>
      <c r="G107" s="55"/>
      <c r="H107" s="55"/>
      <c r="I107" s="29">
        <f>IF(H107="",$F107*G107,$F107*G107*H107)</f>
        <v>0</v>
      </c>
      <c r="J107" s="29" t="e">
        <f t="shared" ref="J107:J116" si="52">I107/I_ExchangeRate</f>
        <v>#DIV/0!</v>
      </c>
      <c r="L107" s="55"/>
      <c r="M107" s="55"/>
      <c r="N107" s="29">
        <f t="shared" ref="N107:N116" si="53">IF(M107="",$F107*L107,$F107*L107*M107)</f>
        <v>0</v>
      </c>
      <c r="O107" s="29" t="e">
        <f t="shared" ref="O107:O116" si="54">N107/I_ExchangeRate</f>
        <v>#DIV/0!</v>
      </c>
      <c r="P107" s="56"/>
      <c r="Q107" s="56"/>
      <c r="T107" s="21"/>
    </row>
    <row r="108" spans="3:20" outlineLevel="2">
      <c r="D108" s="23">
        <f>D107+1</f>
        <v>2</v>
      </c>
      <c r="E108" s="55"/>
      <c r="F108" s="55"/>
      <c r="G108" s="55"/>
      <c r="H108" s="55"/>
      <c r="I108" s="29">
        <f t="shared" ref="I108:I116" si="55">IF(H108="",$F108*G108,$F108*G108*H108)</f>
        <v>0</v>
      </c>
      <c r="J108" s="29" t="e">
        <f t="shared" si="52"/>
        <v>#DIV/0!</v>
      </c>
      <c r="L108" s="55"/>
      <c r="M108" s="55"/>
      <c r="N108" s="29">
        <f t="shared" si="53"/>
        <v>0</v>
      </c>
      <c r="O108" s="29" t="e">
        <f t="shared" si="54"/>
        <v>#DIV/0!</v>
      </c>
      <c r="P108" s="56"/>
      <c r="Q108" s="56"/>
      <c r="T108" s="21"/>
    </row>
    <row r="109" spans="3:20" outlineLevel="2">
      <c r="D109" s="23">
        <f t="shared" ref="D109:D116" si="56">D108+1</f>
        <v>3</v>
      </c>
      <c r="E109" s="55"/>
      <c r="F109" s="55"/>
      <c r="G109" s="55"/>
      <c r="H109" s="55"/>
      <c r="I109" s="29">
        <f t="shared" si="55"/>
        <v>0</v>
      </c>
      <c r="J109" s="29" t="e">
        <f t="shared" si="52"/>
        <v>#DIV/0!</v>
      </c>
      <c r="L109" s="55"/>
      <c r="M109" s="55"/>
      <c r="N109" s="29">
        <f t="shared" si="53"/>
        <v>0</v>
      </c>
      <c r="O109" s="29" t="e">
        <f t="shared" si="54"/>
        <v>#DIV/0!</v>
      </c>
      <c r="P109" s="56"/>
      <c r="Q109" s="56"/>
      <c r="T109" s="21"/>
    </row>
    <row r="110" spans="3:20" outlineLevel="2">
      <c r="D110" s="23">
        <f t="shared" si="56"/>
        <v>4</v>
      </c>
      <c r="E110" s="55"/>
      <c r="F110" s="55"/>
      <c r="G110" s="55"/>
      <c r="H110" s="55"/>
      <c r="I110" s="29">
        <f t="shared" si="55"/>
        <v>0</v>
      </c>
      <c r="J110" s="29" t="e">
        <f t="shared" si="52"/>
        <v>#DIV/0!</v>
      </c>
      <c r="L110" s="55"/>
      <c r="M110" s="55"/>
      <c r="N110" s="29">
        <f t="shared" si="53"/>
        <v>0</v>
      </c>
      <c r="O110" s="29" t="e">
        <f t="shared" si="54"/>
        <v>#DIV/0!</v>
      </c>
      <c r="P110" s="56"/>
      <c r="Q110" s="56"/>
      <c r="T110" s="21"/>
    </row>
    <row r="111" spans="3:20" outlineLevel="2">
      <c r="D111" s="23">
        <f t="shared" si="56"/>
        <v>5</v>
      </c>
      <c r="E111" s="55"/>
      <c r="F111" s="55"/>
      <c r="G111" s="55"/>
      <c r="H111" s="55"/>
      <c r="I111" s="29">
        <f t="shared" si="55"/>
        <v>0</v>
      </c>
      <c r="J111" s="29" t="e">
        <f t="shared" si="52"/>
        <v>#DIV/0!</v>
      </c>
      <c r="L111" s="55"/>
      <c r="M111" s="55"/>
      <c r="N111" s="29">
        <f t="shared" si="53"/>
        <v>0</v>
      </c>
      <c r="O111" s="29" t="e">
        <f t="shared" si="54"/>
        <v>#DIV/0!</v>
      </c>
      <c r="P111" s="56"/>
      <c r="Q111" s="56"/>
      <c r="T111" s="21"/>
    </row>
    <row r="112" spans="3:20" outlineLevel="2">
      <c r="D112" s="23">
        <f t="shared" si="56"/>
        <v>6</v>
      </c>
      <c r="E112" s="55"/>
      <c r="F112" s="55"/>
      <c r="G112" s="55"/>
      <c r="H112" s="55"/>
      <c r="I112" s="29">
        <f t="shared" si="55"/>
        <v>0</v>
      </c>
      <c r="J112" s="29" t="e">
        <f t="shared" si="52"/>
        <v>#DIV/0!</v>
      </c>
      <c r="L112" s="55"/>
      <c r="M112" s="55"/>
      <c r="N112" s="29">
        <f t="shared" si="53"/>
        <v>0</v>
      </c>
      <c r="O112" s="29" t="e">
        <f t="shared" si="54"/>
        <v>#DIV/0!</v>
      </c>
      <c r="P112" s="56"/>
      <c r="Q112" s="56"/>
      <c r="T112" s="21"/>
    </row>
    <row r="113" spans="4:20" outlineLevel="2">
      <c r="D113" s="23">
        <f t="shared" si="56"/>
        <v>7</v>
      </c>
      <c r="E113" s="55"/>
      <c r="F113" s="55"/>
      <c r="G113" s="55"/>
      <c r="H113" s="55"/>
      <c r="I113" s="29">
        <f t="shared" si="55"/>
        <v>0</v>
      </c>
      <c r="J113" s="29" t="e">
        <f t="shared" si="52"/>
        <v>#DIV/0!</v>
      </c>
      <c r="L113" s="55"/>
      <c r="M113" s="55"/>
      <c r="N113" s="29">
        <f t="shared" si="53"/>
        <v>0</v>
      </c>
      <c r="O113" s="29" t="e">
        <f t="shared" si="54"/>
        <v>#DIV/0!</v>
      </c>
      <c r="P113" s="56"/>
      <c r="Q113" s="56"/>
      <c r="T113" s="21"/>
    </row>
    <row r="114" spans="4:20" outlineLevel="2">
      <c r="D114" s="23">
        <f t="shared" si="56"/>
        <v>8</v>
      </c>
      <c r="E114" s="55"/>
      <c r="F114" s="55"/>
      <c r="G114" s="55"/>
      <c r="H114" s="55"/>
      <c r="I114" s="29">
        <f t="shared" si="55"/>
        <v>0</v>
      </c>
      <c r="J114" s="29" t="e">
        <f t="shared" si="52"/>
        <v>#DIV/0!</v>
      </c>
      <c r="L114" s="55"/>
      <c r="M114" s="55"/>
      <c r="N114" s="29">
        <f t="shared" si="53"/>
        <v>0</v>
      </c>
      <c r="O114" s="29" t="e">
        <f t="shared" si="54"/>
        <v>#DIV/0!</v>
      </c>
      <c r="P114" s="56"/>
      <c r="Q114" s="56"/>
      <c r="T114" s="21"/>
    </row>
    <row r="115" spans="4:20" outlineLevel="2">
      <c r="D115" s="23">
        <f t="shared" si="56"/>
        <v>9</v>
      </c>
      <c r="E115" s="55"/>
      <c r="F115" s="55"/>
      <c r="G115" s="55"/>
      <c r="H115" s="55"/>
      <c r="I115" s="29">
        <f t="shared" si="55"/>
        <v>0</v>
      </c>
      <c r="J115" s="29" t="e">
        <f t="shared" si="52"/>
        <v>#DIV/0!</v>
      </c>
      <c r="L115" s="55"/>
      <c r="M115" s="55"/>
      <c r="N115" s="29">
        <f t="shared" si="53"/>
        <v>0</v>
      </c>
      <c r="O115" s="29" t="e">
        <f t="shared" si="54"/>
        <v>#DIV/0!</v>
      </c>
      <c r="P115" s="56"/>
      <c r="Q115" s="56"/>
      <c r="T115" s="21"/>
    </row>
    <row r="116" spans="4:20" outlineLevel="2">
      <c r="D116" s="23">
        <f t="shared" si="56"/>
        <v>10</v>
      </c>
      <c r="E116" s="55"/>
      <c r="F116" s="55"/>
      <c r="G116" s="55"/>
      <c r="H116" s="55"/>
      <c r="I116" s="29">
        <f t="shared" si="55"/>
        <v>0</v>
      </c>
      <c r="J116" s="29" t="e">
        <f t="shared" si="52"/>
        <v>#DIV/0!</v>
      </c>
      <c r="L116" s="55"/>
      <c r="M116" s="55"/>
      <c r="N116" s="29">
        <f t="shared" si="53"/>
        <v>0</v>
      </c>
      <c r="O116" s="29" t="e">
        <f t="shared" si="54"/>
        <v>#DIV/0!</v>
      </c>
      <c r="P116" s="56"/>
      <c r="Q116" s="56"/>
      <c r="T116" s="21"/>
    </row>
    <row r="117" spans="4:20" s="35" customFormat="1">
      <c r="D117" s="36"/>
      <c r="E117" s="36" t="s">
        <v>45</v>
      </c>
      <c r="F117" s="37"/>
      <c r="G117" s="37"/>
      <c r="H117" s="37"/>
      <c r="I117" s="36">
        <f>SUM(I107:I116)</f>
        <v>0</v>
      </c>
      <c r="J117" s="36" t="e">
        <f>SUM(J107:J116)</f>
        <v>#DIV/0!</v>
      </c>
      <c r="K117"/>
      <c r="L117" s="37"/>
      <c r="M117" s="37"/>
      <c r="N117" s="36">
        <f>SUM(N107:N116)</f>
        <v>0</v>
      </c>
      <c r="O117" s="36" t="e">
        <f>SUM(O107:O116)</f>
        <v>#DIV/0!</v>
      </c>
      <c r="P117" s="38"/>
      <c r="Q117" s="38"/>
    </row>
    <row r="118" spans="4:20" s="62" customFormat="1" ht="14"/>
    <row r="119" spans="4:20" s="62" customFormat="1" ht="14"/>
    <row r="120" spans="4:20">
      <c r="D120" s="20" t="s">
        <v>128</v>
      </c>
      <c r="E120" s="21"/>
      <c r="F120" s="26"/>
      <c r="G120" s="26"/>
      <c r="H120" s="27"/>
      <c r="I120" s="27"/>
      <c r="J120" s="27"/>
    </row>
    <row r="121" spans="4:20">
      <c r="E121" s="21"/>
      <c r="F121" s="26"/>
      <c r="G121" s="26"/>
      <c r="H121" s="27"/>
      <c r="I121" s="27"/>
      <c r="J121" s="27"/>
    </row>
    <row r="122" spans="4:20">
      <c r="D122" t="s">
        <v>129</v>
      </c>
      <c r="E122" s="21"/>
      <c r="F122" s="26"/>
      <c r="G122" s="26"/>
      <c r="H122" s="27"/>
      <c r="I122" s="27"/>
      <c r="J122" s="27"/>
    </row>
    <row r="123" spans="4:20">
      <c r="E123" s="21"/>
      <c r="F123" s="26"/>
      <c r="G123" s="26"/>
      <c r="H123" s="27"/>
      <c r="I123" s="27"/>
      <c r="J123" s="27"/>
    </row>
    <row r="124" spans="4:20">
      <c r="D124" s="57"/>
      <c r="E124" s="57"/>
      <c r="F124" s="57"/>
      <c r="G124" s="57"/>
      <c r="H124" s="57"/>
      <c r="I124" s="57"/>
      <c r="J124" s="57"/>
      <c r="K124" s="177"/>
      <c r="L124" s="178"/>
      <c r="M124" s="57"/>
      <c r="N124" s="57"/>
      <c r="O124" s="57"/>
      <c r="P124" s="57"/>
      <c r="Q124" s="57"/>
    </row>
    <row r="125" spans="4:20">
      <c r="D125" s="57"/>
      <c r="E125" s="57"/>
      <c r="F125" s="57"/>
      <c r="G125" s="57"/>
      <c r="H125" s="57"/>
      <c r="I125" s="57"/>
      <c r="J125" s="57"/>
      <c r="K125" s="177"/>
      <c r="L125" s="178"/>
      <c r="M125" s="57"/>
      <c r="N125" s="57"/>
      <c r="O125" s="57"/>
      <c r="P125" s="57"/>
      <c r="Q125" s="57"/>
    </row>
    <row r="126" spans="4:20">
      <c r="D126" s="57"/>
      <c r="E126" s="57"/>
      <c r="F126" s="57"/>
      <c r="G126" s="57"/>
      <c r="H126" s="57"/>
      <c r="I126" s="57"/>
      <c r="J126" s="57"/>
      <c r="K126" s="177"/>
      <c r="L126" s="178"/>
      <c r="M126" s="57"/>
      <c r="N126" s="57"/>
      <c r="O126" s="57"/>
      <c r="P126" s="57"/>
      <c r="Q126" s="57"/>
    </row>
    <row r="127" spans="4:20">
      <c r="D127" s="57"/>
      <c r="E127" s="57"/>
      <c r="F127" s="57"/>
      <c r="G127" s="57"/>
      <c r="H127" s="57"/>
      <c r="I127" s="57"/>
      <c r="J127" s="57"/>
      <c r="K127" s="177"/>
      <c r="L127" s="178"/>
      <c r="M127" s="57"/>
      <c r="N127" s="57"/>
      <c r="O127" s="57"/>
      <c r="P127" s="57"/>
      <c r="Q127" s="57"/>
    </row>
    <row r="128" spans="4:20">
      <c r="D128" s="57"/>
      <c r="E128" s="57"/>
      <c r="F128" s="57"/>
      <c r="G128" s="57"/>
      <c r="H128" s="57"/>
      <c r="I128" s="57"/>
      <c r="J128" s="57"/>
      <c r="K128" s="177"/>
      <c r="L128" s="178"/>
      <c r="M128" s="57"/>
      <c r="N128" s="57"/>
      <c r="O128" s="57"/>
      <c r="P128" s="57"/>
      <c r="Q128" s="57"/>
    </row>
    <row r="129" spans="4:17">
      <c r="D129" s="57"/>
      <c r="E129" s="57"/>
      <c r="F129" s="57"/>
      <c r="G129" s="57"/>
      <c r="H129" s="57"/>
      <c r="I129" s="57"/>
      <c r="J129" s="57"/>
      <c r="K129" s="177"/>
      <c r="L129" s="178"/>
      <c r="M129" s="57"/>
      <c r="N129" s="57"/>
      <c r="O129" s="57"/>
      <c r="P129" s="57"/>
      <c r="Q129" s="57"/>
    </row>
    <row r="130" spans="4:17">
      <c r="D130" s="57"/>
      <c r="E130" s="57"/>
      <c r="F130" s="57"/>
      <c r="G130" s="57"/>
      <c r="H130" s="57"/>
      <c r="I130" s="57"/>
      <c r="J130" s="57"/>
      <c r="K130" s="177"/>
      <c r="L130" s="178"/>
      <c r="M130" s="57"/>
      <c r="N130" s="57"/>
      <c r="O130" s="57"/>
      <c r="P130" s="57"/>
      <c r="Q130" s="57"/>
    </row>
    <row r="131" spans="4:17">
      <c r="D131" s="57"/>
      <c r="E131" s="57"/>
      <c r="F131" s="57"/>
      <c r="G131" s="57"/>
      <c r="H131" s="57"/>
      <c r="I131" s="57"/>
      <c r="J131" s="57"/>
      <c r="K131" s="177"/>
      <c r="L131" s="178"/>
      <c r="M131" s="57"/>
      <c r="N131" s="57"/>
      <c r="O131" s="57"/>
      <c r="P131" s="57"/>
      <c r="Q131" s="57"/>
    </row>
    <row r="132" spans="4:17">
      <c r="D132" s="57"/>
      <c r="E132" s="57"/>
      <c r="F132" s="57"/>
      <c r="G132" s="57"/>
      <c r="H132" s="57"/>
      <c r="I132" s="57"/>
      <c r="J132" s="57"/>
      <c r="K132" s="177"/>
      <c r="L132" s="178"/>
      <c r="M132" s="57"/>
      <c r="N132" s="57"/>
      <c r="O132" s="57"/>
      <c r="P132" s="57"/>
      <c r="Q132" s="57"/>
    </row>
    <row r="133" spans="4:17">
      <c r="D133" s="57"/>
      <c r="E133" s="57"/>
      <c r="F133" s="57"/>
      <c r="G133" s="57"/>
      <c r="H133" s="57"/>
      <c r="I133" s="57"/>
      <c r="J133" s="57"/>
      <c r="K133" s="177"/>
      <c r="L133" s="178"/>
      <c r="M133" s="57"/>
      <c r="N133" s="57"/>
      <c r="O133" s="57"/>
      <c r="P133" s="57"/>
      <c r="Q133" s="57"/>
    </row>
    <row r="134" spans="4:17">
      <c r="D134" s="57"/>
      <c r="E134" s="57"/>
      <c r="F134" s="57"/>
      <c r="G134" s="57"/>
      <c r="H134" s="57"/>
      <c r="I134" s="57"/>
      <c r="J134" s="57"/>
      <c r="K134" s="177"/>
      <c r="L134" s="178"/>
      <c r="M134" s="57"/>
      <c r="N134" s="57"/>
      <c r="O134" s="57"/>
      <c r="P134" s="57"/>
      <c r="Q134" s="57"/>
    </row>
    <row r="135" spans="4:17">
      <c r="D135" s="57"/>
      <c r="E135" s="57"/>
      <c r="F135" s="57"/>
      <c r="G135" s="57"/>
      <c r="H135" s="57"/>
      <c r="I135" s="57"/>
      <c r="J135" s="57"/>
      <c r="K135" s="177"/>
      <c r="L135" s="178"/>
      <c r="M135" s="57"/>
      <c r="N135" s="57"/>
      <c r="O135" s="57"/>
      <c r="P135" s="57"/>
      <c r="Q135" s="57"/>
    </row>
  </sheetData>
  <sheetProtection algorithmName="SHA-512" hashValue="/8PhOiKf03mPpfI1QZOWbJ9fNXaP5M8HEUctq98f02Q8uooZJD4EPAm8Lec7KslUdWfRgX7Yhyavyeuwvia0qw==" saltValue="XEUcgMy6/QMqElExYuGUKw==" spinCount="100000" sheet="1" objects="1" scenarios="1"/>
  <mergeCells count="36">
    <mergeCell ref="G7:J7"/>
    <mergeCell ref="L7:O7"/>
    <mergeCell ref="P7:Q7"/>
    <mergeCell ref="G21:J21"/>
    <mergeCell ref="L21:O21"/>
    <mergeCell ref="P21:Q21"/>
    <mergeCell ref="G35:J35"/>
    <mergeCell ref="L35:O35"/>
    <mergeCell ref="P35:Q35"/>
    <mergeCell ref="G49:J49"/>
    <mergeCell ref="L49:O49"/>
    <mergeCell ref="P49:Q49"/>
    <mergeCell ref="G63:J63"/>
    <mergeCell ref="L63:O63"/>
    <mergeCell ref="P63:Q63"/>
    <mergeCell ref="K124:L124"/>
    <mergeCell ref="K125:L125"/>
    <mergeCell ref="L105:O105"/>
    <mergeCell ref="P105:Q105"/>
    <mergeCell ref="P77:Q77"/>
    <mergeCell ref="G91:J91"/>
    <mergeCell ref="L91:O91"/>
    <mergeCell ref="P91:Q91"/>
    <mergeCell ref="G105:J105"/>
    <mergeCell ref="K133:L133"/>
    <mergeCell ref="K134:L134"/>
    <mergeCell ref="K135:L135"/>
    <mergeCell ref="G77:J77"/>
    <mergeCell ref="L77:O77"/>
    <mergeCell ref="K127:L127"/>
    <mergeCell ref="K128:L128"/>
    <mergeCell ref="K129:L129"/>
    <mergeCell ref="K130:L130"/>
    <mergeCell ref="K131:L131"/>
    <mergeCell ref="K132:L132"/>
    <mergeCell ref="K126:L126"/>
  </mergeCells>
  <dataValidations count="1">
    <dataValidation type="decimal" operator="greaterThanOrEqual" allowBlank="1" showInputMessage="1" showErrorMessage="1" errorTitle="Check your value." error="Please ensure you enter a positive numerical value. " sqref="L9:M18 L23:M32 L37:M46 L51:M60 L65:M74 L79:M88 L93:M102 L107:M116 F107:H116 F93:H102 F79:H88 F65:H74 F51:H60 F37:H46 F23:H32 F9:H18" xr:uid="{030F11CC-BC72-4C94-B480-DFB2B41349DE}">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29697" r:id="rId4" name="Box_Home">
      <controlPr locked="0" defaultSize="0" print="0" autoFill="0" autoPict="0" macro="[0]!GoToHomeScreen_Click">
        <anchor moveWithCells="1" sizeWithCells="1">
          <from>
            <xdr:col>15</xdr:col>
            <xdr:colOff>2527300</xdr:colOff>
            <xdr:row>0</xdr:row>
            <xdr:rowOff>177800</xdr:rowOff>
          </from>
          <to>
            <xdr:col>16</xdr:col>
            <xdr:colOff>1739900</xdr:colOff>
            <xdr:row>3</xdr:row>
            <xdr:rowOff>25400</xdr:rowOff>
          </to>
        </anchor>
      </controlPr>
    </control>
    <control shapeId="29698" r:id="rId5" name="DD_PageNav">
      <controlPr locked="0" defaultSize="0" autoLine="0" autoPict="0" macro="[0]!DD_DD_PageNav_Change">
        <anchor moveWithCells="1">
          <from>
            <xdr:col>15</xdr:col>
            <xdr:colOff>254000</xdr:colOff>
            <xdr:row>0</xdr:row>
            <xdr:rowOff>177800</xdr:rowOff>
          </from>
          <to>
            <xdr:col>15</xdr:col>
            <xdr:colOff>2235200</xdr:colOff>
            <xdr:row>3</xdr:row>
            <xdr:rowOff>25400</xdr:rowOff>
          </to>
        </anchor>
      </controlPr>
    </control>
  </controls>
</worksheet>
</file>

<file path=xl/worksheets/sheet21.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B484B-67B0-42AE-B0E6-1254CBC86E2A}">
  <sheetPr codeName="NewCategory1">
    <tabColor rgb="FFFFFFB9"/>
  </sheetPr>
  <dimension ref="C2:T65"/>
  <sheetViews>
    <sheetView showGridLines="0" zoomScale="80" zoomScaleNormal="80" workbookViewId="0">
      <selection activeCell="I49" sqref="I49"/>
    </sheetView>
  </sheetViews>
  <sheetFormatPr baseColWidth="10" defaultColWidth="8.83203125" defaultRowHeight="15" outlineLevelRow="1"/>
  <cols>
    <col min="1" max="2" width="2.6640625" customWidth="1"/>
    <col min="3" max="3" width="3.83203125"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20">
        <f>'B. CostCategories'!D69</f>
        <v>0</v>
      </c>
      <c r="E2" s="20"/>
    </row>
    <row r="3" spans="3:17" ht="2" customHeight="1">
      <c r="D3" s="10"/>
      <c r="E3" s="10"/>
      <c r="F3" s="10"/>
      <c r="G3" s="10"/>
      <c r="H3" s="10"/>
    </row>
    <row r="5" spans="3:17">
      <c r="D5" t="s">
        <v>331</v>
      </c>
    </row>
    <row r="7" spans="3:17" ht="14.5" customHeight="1">
      <c r="G7" s="179" t="str">
        <f>DetailedSummary!$K$9</f>
        <v>Typical case</v>
      </c>
      <c r="H7" s="179"/>
      <c r="I7" s="179"/>
      <c r="J7" s="179"/>
      <c r="L7" s="179" t="str">
        <f>DetailedSummary!$M$9</f>
        <v>Full coverage case</v>
      </c>
      <c r="M7" s="179"/>
      <c r="N7" s="179"/>
      <c r="O7" s="179"/>
      <c r="P7" s="180" t="s">
        <v>50</v>
      </c>
      <c r="Q7" s="181"/>
    </row>
    <row r="8" spans="3:17" s="1" customFormat="1" ht="45">
      <c r="C8" s="1" t="str">
        <f>'B. CostCategories'!F69</f>
        <v>R58</v>
      </c>
      <c r="D8" s="28" t="s">
        <v>46</v>
      </c>
      <c r="E8" s="28">
        <f>INDEX('B. CostCategories'!E:E,MATCH(C8,'B. CostCategories'!F:F,0))</f>
        <v>0</v>
      </c>
      <c r="F8" s="28" t="str">
        <f>"Unit cost ("&amp;I_CurrencySymbol &amp;")"</f>
        <v>Unit cost ()</v>
      </c>
      <c r="G8" s="28" t="s">
        <v>47</v>
      </c>
      <c r="H8" s="28" t="s">
        <v>48</v>
      </c>
      <c r="I8" s="28" t="str">
        <f>"Total cost ("&amp;I_CurrencySymbol&amp;")"</f>
        <v>Total cost ()</v>
      </c>
      <c r="J8" s="28" t="s">
        <v>44</v>
      </c>
      <c r="K8"/>
      <c r="L8" s="32" t="str">
        <f t="shared" ref="L8:O8" si="0">G8</f>
        <v>Number of people / units</v>
      </c>
      <c r="M8" s="30" t="str">
        <f t="shared" si="0"/>
        <v>Days / hours</v>
      </c>
      <c r="N8" s="30" t="str">
        <f t="shared" si="0"/>
        <v>Total cost ()</v>
      </c>
      <c r="O8" s="31" t="str">
        <f t="shared" si="0"/>
        <v>Total cost $</v>
      </c>
      <c r="P8" s="34" t="s">
        <v>53</v>
      </c>
      <c r="Q8" s="34" t="s">
        <v>54</v>
      </c>
    </row>
    <row r="9" spans="3:17" outlineLevel="1">
      <c r="D9" s="23">
        <v>1</v>
      </c>
      <c r="E9" s="55"/>
      <c r="F9" s="55"/>
      <c r="G9" s="55"/>
      <c r="H9" s="55"/>
      <c r="I9" s="29">
        <f>IF(H9="",$F9*G9,$F9*G9*H9)</f>
        <v>0</v>
      </c>
      <c r="J9" s="29" t="e">
        <f t="shared" ref="J9:J18" si="1">I9/I_ExchangeRate</f>
        <v>#DIV/0!</v>
      </c>
      <c r="L9" s="55"/>
      <c r="M9" s="55"/>
      <c r="N9" s="29">
        <f>IF(M9="",$F9*L9,$F9*L9*M9)</f>
        <v>0</v>
      </c>
      <c r="O9" s="29" t="e">
        <f t="shared" ref="O9:O18" si="2">N9/I_ExchangeRate</f>
        <v>#DIV/0!</v>
      </c>
      <c r="P9" s="56"/>
      <c r="Q9" s="56"/>
    </row>
    <row r="10" spans="3:17" outlineLevel="1">
      <c r="D10" s="23">
        <f>D9+1</f>
        <v>2</v>
      </c>
      <c r="E10" s="55"/>
      <c r="F10" s="55"/>
      <c r="G10" s="55"/>
      <c r="H10" s="55"/>
      <c r="I10" s="29">
        <f t="shared" ref="I10:I18" si="3">IF(H10="",$F10*G10,$F10*G10*H10)</f>
        <v>0</v>
      </c>
      <c r="J10" s="29" t="e">
        <f t="shared" si="1"/>
        <v>#DIV/0!</v>
      </c>
      <c r="L10" s="55"/>
      <c r="M10" s="55"/>
      <c r="N10" s="29">
        <f>IF(M10="",$F10*L10,$F10*L10*M10)</f>
        <v>0</v>
      </c>
      <c r="O10" s="29" t="e">
        <f t="shared" si="2"/>
        <v>#DIV/0!</v>
      </c>
      <c r="P10" s="56"/>
      <c r="Q10" s="56"/>
    </row>
    <row r="11" spans="3:17" outlineLevel="1">
      <c r="D11" s="23">
        <f t="shared" ref="D11:D18" si="4">D10+1</f>
        <v>3</v>
      </c>
      <c r="E11" s="55"/>
      <c r="F11" s="55"/>
      <c r="G11" s="55"/>
      <c r="H11" s="55"/>
      <c r="I11" s="29">
        <f t="shared" si="3"/>
        <v>0</v>
      </c>
      <c r="J11" s="29" t="e">
        <f t="shared" si="1"/>
        <v>#DIV/0!</v>
      </c>
      <c r="L11" s="55"/>
      <c r="M11" s="55"/>
      <c r="N11" s="29">
        <f>IF(M11="",$F11*L11,$F11*L11*M11)</f>
        <v>0</v>
      </c>
      <c r="O11" s="29" t="e">
        <f t="shared" si="2"/>
        <v>#DIV/0!</v>
      </c>
      <c r="P11" s="56"/>
      <c r="Q11" s="56"/>
    </row>
    <row r="12" spans="3:17" outlineLevel="1">
      <c r="D12" s="23">
        <f t="shared" si="4"/>
        <v>4</v>
      </c>
      <c r="E12" s="55"/>
      <c r="F12" s="55"/>
      <c r="G12" s="55"/>
      <c r="H12" s="55"/>
      <c r="I12" s="29">
        <f t="shared" si="3"/>
        <v>0</v>
      </c>
      <c r="J12" s="29" t="e">
        <f t="shared" si="1"/>
        <v>#DIV/0!</v>
      </c>
      <c r="L12" s="55"/>
      <c r="M12" s="55"/>
      <c r="N12" s="29">
        <f t="shared" ref="N12:N18" si="5">IF(M12="",$F12*L12,$F12*L12*M12)</f>
        <v>0</v>
      </c>
      <c r="O12" s="29" t="e">
        <f t="shared" si="2"/>
        <v>#DIV/0!</v>
      </c>
      <c r="P12" s="56"/>
      <c r="Q12" s="56"/>
    </row>
    <row r="13" spans="3:17" outlineLevel="1">
      <c r="D13" s="23">
        <f t="shared" si="4"/>
        <v>5</v>
      </c>
      <c r="E13" s="55"/>
      <c r="F13" s="55"/>
      <c r="G13" s="55"/>
      <c r="H13" s="55"/>
      <c r="I13" s="29">
        <f t="shared" si="3"/>
        <v>0</v>
      </c>
      <c r="J13" s="29" t="e">
        <f t="shared" si="1"/>
        <v>#DIV/0!</v>
      </c>
      <c r="L13" s="55"/>
      <c r="M13" s="55"/>
      <c r="N13" s="29">
        <f t="shared" si="5"/>
        <v>0</v>
      </c>
      <c r="O13" s="29" t="e">
        <f t="shared" si="2"/>
        <v>#DIV/0!</v>
      </c>
      <c r="P13" s="56"/>
      <c r="Q13" s="56"/>
    </row>
    <row r="14" spans="3:17" outlineLevel="1">
      <c r="D14" s="23">
        <f t="shared" si="4"/>
        <v>6</v>
      </c>
      <c r="E14" s="55"/>
      <c r="F14" s="55"/>
      <c r="G14" s="55"/>
      <c r="H14" s="55"/>
      <c r="I14" s="29">
        <f t="shared" si="3"/>
        <v>0</v>
      </c>
      <c r="J14" s="29" t="e">
        <f t="shared" si="1"/>
        <v>#DIV/0!</v>
      </c>
      <c r="L14" s="55"/>
      <c r="M14" s="55"/>
      <c r="N14" s="29">
        <f t="shared" si="5"/>
        <v>0</v>
      </c>
      <c r="O14" s="29" t="e">
        <f t="shared" si="2"/>
        <v>#DIV/0!</v>
      </c>
      <c r="P14" s="56"/>
      <c r="Q14" s="56"/>
    </row>
    <row r="15" spans="3:17" outlineLevel="1">
      <c r="D15" s="23">
        <f t="shared" si="4"/>
        <v>7</v>
      </c>
      <c r="E15" s="55"/>
      <c r="F15" s="55"/>
      <c r="G15" s="55"/>
      <c r="H15" s="55"/>
      <c r="I15" s="29">
        <f t="shared" si="3"/>
        <v>0</v>
      </c>
      <c r="J15" s="29" t="e">
        <f t="shared" si="1"/>
        <v>#DIV/0!</v>
      </c>
      <c r="L15" s="55"/>
      <c r="M15" s="55"/>
      <c r="N15" s="29">
        <f t="shared" si="5"/>
        <v>0</v>
      </c>
      <c r="O15" s="29" t="e">
        <f t="shared" si="2"/>
        <v>#DIV/0!</v>
      </c>
      <c r="P15" s="56"/>
      <c r="Q15" s="56"/>
    </row>
    <row r="16" spans="3:17" outlineLevel="1">
      <c r="D16" s="23">
        <f t="shared" si="4"/>
        <v>8</v>
      </c>
      <c r="E16" s="55"/>
      <c r="F16" s="55"/>
      <c r="G16" s="55"/>
      <c r="H16" s="55"/>
      <c r="I16" s="29">
        <f t="shared" si="3"/>
        <v>0</v>
      </c>
      <c r="J16" s="29" t="e">
        <f t="shared" si="1"/>
        <v>#DIV/0!</v>
      </c>
      <c r="L16" s="55"/>
      <c r="M16" s="55"/>
      <c r="N16" s="29">
        <f t="shared" si="5"/>
        <v>0</v>
      </c>
      <c r="O16" s="29" t="e">
        <f t="shared" si="2"/>
        <v>#DIV/0!</v>
      </c>
      <c r="P16" s="56"/>
      <c r="Q16" s="56"/>
    </row>
    <row r="17" spans="3:20" outlineLevel="1">
      <c r="D17" s="23">
        <f t="shared" si="4"/>
        <v>9</v>
      </c>
      <c r="E17" s="55"/>
      <c r="F17" s="55"/>
      <c r="G17" s="55"/>
      <c r="H17" s="55"/>
      <c r="I17" s="29">
        <f t="shared" si="3"/>
        <v>0</v>
      </c>
      <c r="J17" s="29" t="e">
        <f t="shared" si="1"/>
        <v>#DIV/0!</v>
      </c>
      <c r="L17" s="55"/>
      <c r="M17" s="55"/>
      <c r="N17" s="29">
        <f t="shared" si="5"/>
        <v>0</v>
      </c>
      <c r="O17" s="29" t="e">
        <f t="shared" si="2"/>
        <v>#DIV/0!</v>
      </c>
      <c r="P17" s="56"/>
      <c r="Q17" s="56"/>
    </row>
    <row r="18" spans="3:20" outlineLevel="1">
      <c r="D18" s="23">
        <f t="shared" si="4"/>
        <v>10</v>
      </c>
      <c r="E18" s="55"/>
      <c r="F18" s="55"/>
      <c r="G18" s="55"/>
      <c r="H18" s="55"/>
      <c r="I18" s="29">
        <f t="shared" si="3"/>
        <v>0</v>
      </c>
      <c r="J18" s="29" t="e">
        <f t="shared" si="1"/>
        <v>#DIV/0!</v>
      </c>
      <c r="L18" s="55"/>
      <c r="M18" s="55"/>
      <c r="N18" s="29">
        <f t="shared" si="5"/>
        <v>0</v>
      </c>
      <c r="O18" s="29" t="e">
        <f t="shared" si="2"/>
        <v>#DIV/0!</v>
      </c>
      <c r="P18" s="56"/>
      <c r="Q18" s="56"/>
    </row>
    <row r="19" spans="3:20" s="35" customFormat="1">
      <c r="D19" s="36"/>
      <c r="E19" s="36" t="s">
        <v>45</v>
      </c>
      <c r="F19" s="37"/>
      <c r="G19" s="37"/>
      <c r="H19" s="37"/>
      <c r="I19" s="36">
        <f>SUM(I9:I18)</f>
        <v>0</v>
      </c>
      <c r="J19" s="36" t="e">
        <f>SUM(J9:J18)</f>
        <v>#DIV/0!</v>
      </c>
      <c r="K19"/>
      <c r="L19" s="37"/>
      <c r="M19" s="37"/>
      <c r="N19" s="36">
        <f>SUM(N9:N18)</f>
        <v>0</v>
      </c>
      <c r="O19" s="36" t="e">
        <f>SUM(O9:O18)</f>
        <v>#DIV/0!</v>
      </c>
      <c r="P19" s="38"/>
      <c r="Q19" s="38"/>
    </row>
    <row r="20" spans="3:20">
      <c r="T20" s="21"/>
    </row>
    <row r="21" spans="3:20">
      <c r="G21" s="179" t="str">
        <f>G7</f>
        <v>Typical case</v>
      </c>
      <c r="H21" s="179"/>
      <c r="I21" s="179"/>
      <c r="J21" s="179"/>
      <c r="L21" s="179" t="str">
        <f>L7</f>
        <v>Full coverage case</v>
      </c>
      <c r="M21" s="179"/>
      <c r="N21" s="179"/>
      <c r="O21" s="179"/>
      <c r="P21" s="180" t="s">
        <v>50</v>
      </c>
      <c r="Q21" s="181"/>
      <c r="T21" s="21"/>
    </row>
    <row r="22" spans="3:20" ht="45">
      <c r="C22" s="1" t="str">
        <f>'B. CostCategories'!F70</f>
        <v>R59</v>
      </c>
      <c r="D22" s="28" t="s">
        <v>46</v>
      </c>
      <c r="E22" s="28">
        <f>INDEX('B. CostCategories'!E:E,MATCH(C22,'B. CostCategories'!F:F,0))</f>
        <v>0</v>
      </c>
      <c r="F22" s="28" t="str">
        <f>"Unit cost ("&amp;I_CurrencySymbol &amp;")"</f>
        <v>Unit cost ()</v>
      </c>
      <c r="G22" s="28" t="s">
        <v>47</v>
      </c>
      <c r="H22" s="28" t="s">
        <v>48</v>
      </c>
      <c r="I22" s="28" t="str">
        <f>"Total cost ("&amp;I_CurrencySymbol&amp;")"</f>
        <v>Total cost ()</v>
      </c>
      <c r="J22" s="28" t="s">
        <v>44</v>
      </c>
      <c r="L22" s="32" t="str">
        <f t="shared" ref="L22:O22" si="6">G22</f>
        <v>Number of people / units</v>
      </c>
      <c r="M22" s="30" t="str">
        <f t="shared" si="6"/>
        <v>Days / hours</v>
      </c>
      <c r="N22" s="30" t="str">
        <f t="shared" si="6"/>
        <v>Total cost ()</v>
      </c>
      <c r="O22" s="31" t="str">
        <f t="shared" si="6"/>
        <v>Total cost $</v>
      </c>
      <c r="P22" s="34" t="s">
        <v>51</v>
      </c>
      <c r="Q22" s="34" t="s">
        <v>52</v>
      </c>
      <c r="T22" s="21"/>
    </row>
    <row r="23" spans="3:20" outlineLevel="1">
      <c r="D23" s="23">
        <v>1</v>
      </c>
      <c r="E23" s="55"/>
      <c r="F23" s="55"/>
      <c r="G23" s="55"/>
      <c r="H23" s="55"/>
      <c r="I23" s="29">
        <f>IF(H23="",$F23*G23,$F23*G23*H23)</f>
        <v>0</v>
      </c>
      <c r="J23" s="29" t="e">
        <f t="shared" ref="J23:J32" si="7">I23/I_ExchangeRate</f>
        <v>#DIV/0!</v>
      </c>
      <c r="L23" s="55"/>
      <c r="M23" s="55"/>
      <c r="N23" s="29">
        <f t="shared" ref="N23:N32" si="8">IF(M23="",$F23*L23,$F23*L23*M23)</f>
        <v>0</v>
      </c>
      <c r="O23" s="29" t="e">
        <f t="shared" ref="O23:O32" si="9">N23/I_ExchangeRate</f>
        <v>#DIV/0!</v>
      </c>
      <c r="P23" s="56"/>
      <c r="Q23" s="56"/>
      <c r="T23" s="21"/>
    </row>
    <row r="24" spans="3:20" outlineLevel="1">
      <c r="D24" s="23">
        <f>D23+1</f>
        <v>2</v>
      </c>
      <c r="E24" s="55"/>
      <c r="F24" s="55"/>
      <c r="G24" s="55"/>
      <c r="H24" s="55"/>
      <c r="I24" s="29">
        <f t="shared" ref="I24:I32" si="10">IF(H24="",$F24*G24,$F24*G24*H24)</f>
        <v>0</v>
      </c>
      <c r="J24" s="29" t="e">
        <f t="shared" si="7"/>
        <v>#DIV/0!</v>
      </c>
      <c r="L24" s="55"/>
      <c r="M24" s="55"/>
      <c r="N24" s="29">
        <f t="shared" si="8"/>
        <v>0</v>
      </c>
      <c r="O24" s="29" t="e">
        <f t="shared" si="9"/>
        <v>#DIV/0!</v>
      </c>
      <c r="P24" s="56"/>
      <c r="Q24" s="56"/>
      <c r="T24" s="21"/>
    </row>
    <row r="25" spans="3:20" outlineLevel="1">
      <c r="D25" s="23">
        <f t="shared" ref="D25:D32" si="11">D24+1</f>
        <v>3</v>
      </c>
      <c r="E25" s="55"/>
      <c r="F25" s="55"/>
      <c r="G25" s="55"/>
      <c r="H25" s="55"/>
      <c r="I25" s="29">
        <f t="shared" si="10"/>
        <v>0</v>
      </c>
      <c r="J25" s="29" t="e">
        <f t="shared" si="7"/>
        <v>#DIV/0!</v>
      </c>
      <c r="L25" s="55"/>
      <c r="M25" s="55"/>
      <c r="N25" s="29">
        <f t="shared" si="8"/>
        <v>0</v>
      </c>
      <c r="O25" s="29" t="e">
        <f t="shared" si="9"/>
        <v>#DIV/0!</v>
      </c>
      <c r="P25" s="56"/>
      <c r="Q25" s="56"/>
      <c r="T25" s="21"/>
    </row>
    <row r="26" spans="3:20" outlineLevel="1">
      <c r="D26" s="23">
        <f t="shared" si="11"/>
        <v>4</v>
      </c>
      <c r="E26" s="55"/>
      <c r="F26" s="55"/>
      <c r="G26" s="55"/>
      <c r="H26" s="55"/>
      <c r="I26" s="29">
        <f t="shared" si="10"/>
        <v>0</v>
      </c>
      <c r="J26" s="29" t="e">
        <f t="shared" si="7"/>
        <v>#DIV/0!</v>
      </c>
      <c r="L26" s="55"/>
      <c r="M26" s="55"/>
      <c r="N26" s="29">
        <f t="shared" si="8"/>
        <v>0</v>
      </c>
      <c r="O26" s="29" t="e">
        <f t="shared" si="9"/>
        <v>#DIV/0!</v>
      </c>
      <c r="P26" s="56"/>
      <c r="Q26" s="56"/>
      <c r="T26" s="21"/>
    </row>
    <row r="27" spans="3:20" outlineLevel="1">
      <c r="D27" s="23">
        <f t="shared" si="11"/>
        <v>5</v>
      </c>
      <c r="E27" s="55"/>
      <c r="F27" s="55"/>
      <c r="G27" s="55"/>
      <c r="H27" s="55"/>
      <c r="I27" s="29">
        <f t="shared" si="10"/>
        <v>0</v>
      </c>
      <c r="J27" s="29" t="e">
        <f t="shared" si="7"/>
        <v>#DIV/0!</v>
      </c>
      <c r="L27" s="55"/>
      <c r="M27" s="55"/>
      <c r="N27" s="29">
        <f t="shared" si="8"/>
        <v>0</v>
      </c>
      <c r="O27" s="29" t="e">
        <f t="shared" si="9"/>
        <v>#DIV/0!</v>
      </c>
      <c r="P27" s="56"/>
      <c r="Q27" s="56"/>
      <c r="T27" s="21"/>
    </row>
    <row r="28" spans="3:20" outlineLevel="1">
      <c r="D28" s="23">
        <f t="shared" si="11"/>
        <v>6</v>
      </c>
      <c r="E28" s="55"/>
      <c r="F28" s="55"/>
      <c r="G28" s="55"/>
      <c r="H28" s="55"/>
      <c r="I28" s="29">
        <f t="shared" si="10"/>
        <v>0</v>
      </c>
      <c r="J28" s="29" t="e">
        <f t="shared" si="7"/>
        <v>#DIV/0!</v>
      </c>
      <c r="L28" s="55"/>
      <c r="M28" s="55"/>
      <c r="N28" s="29">
        <f t="shared" si="8"/>
        <v>0</v>
      </c>
      <c r="O28" s="29" t="e">
        <f t="shared" si="9"/>
        <v>#DIV/0!</v>
      </c>
      <c r="P28" s="56"/>
      <c r="Q28" s="56"/>
      <c r="T28" s="21"/>
    </row>
    <row r="29" spans="3:20" outlineLevel="1">
      <c r="D29" s="23">
        <f t="shared" si="11"/>
        <v>7</v>
      </c>
      <c r="E29" s="55"/>
      <c r="F29" s="55"/>
      <c r="G29" s="55"/>
      <c r="H29" s="55"/>
      <c r="I29" s="29">
        <f t="shared" si="10"/>
        <v>0</v>
      </c>
      <c r="J29" s="29" t="e">
        <f t="shared" si="7"/>
        <v>#DIV/0!</v>
      </c>
      <c r="L29" s="55"/>
      <c r="M29" s="55"/>
      <c r="N29" s="29">
        <f t="shared" si="8"/>
        <v>0</v>
      </c>
      <c r="O29" s="29" t="e">
        <f t="shared" si="9"/>
        <v>#DIV/0!</v>
      </c>
      <c r="P29" s="56"/>
      <c r="Q29" s="56"/>
      <c r="T29" s="21"/>
    </row>
    <row r="30" spans="3:20" outlineLevel="1">
      <c r="D30" s="23">
        <f t="shared" si="11"/>
        <v>8</v>
      </c>
      <c r="E30" s="55"/>
      <c r="F30" s="55"/>
      <c r="G30" s="55"/>
      <c r="H30" s="55"/>
      <c r="I30" s="29">
        <f t="shared" si="10"/>
        <v>0</v>
      </c>
      <c r="J30" s="29" t="e">
        <f t="shared" si="7"/>
        <v>#DIV/0!</v>
      </c>
      <c r="L30" s="55"/>
      <c r="M30" s="55"/>
      <c r="N30" s="29">
        <f t="shared" si="8"/>
        <v>0</v>
      </c>
      <c r="O30" s="29" t="e">
        <f t="shared" si="9"/>
        <v>#DIV/0!</v>
      </c>
      <c r="P30" s="56"/>
      <c r="Q30" s="56"/>
      <c r="T30" s="21"/>
    </row>
    <row r="31" spans="3:20" outlineLevel="1">
      <c r="D31" s="23">
        <f t="shared" si="11"/>
        <v>9</v>
      </c>
      <c r="E31" s="55"/>
      <c r="F31" s="55"/>
      <c r="G31" s="55"/>
      <c r="H31" s="55"/>
      <c r="I31" s="29">
        <f t="shared" si="10"/>
        <v>0</v>
      </c>
      <c r="J31" s="29" t="e">
        <f t="shared" si="7"/>
        <v>#DIV/0!</v>
      </c>
      <c r="L31" s="55"/>
      <c r="M31" s="55"/>
      <c r="N31" s="29">
        <f t="shared" si="8"/>
        <v>0</v>
      </c>
      <c r="O31" s="29" t="e">
        <f t="shared" si="9"/>
        <v>#DIV/0!</v>
      </c>
      <c r="P31" s="56"/>
      <c r="Q31" s="56"/>
      <c r="T31" s="21"/>
    </row>
    <row r="32" spans="3:20" outlineLevel="1">
      <c r="D32" s="23">
        <f t="shared" si="11"/>
        <v>10</v>
      </c>
      <c r="E32" s="55"/>
      <c r="F32" s="55"/>
      <c r="G32" s="55"/>
      <c r="H32" s="55"/>
      <c r="I32" s="29">
        <f t="shared" si="10"/>
        <v>0</v>
      </c>
      <c r="J32" s="29" t="e">
        <f t="shared" si="7"/>
        <v>#DIV/0!</v>
      </c>
      <c r="L32" s="55"/>
      <c r="M32" s="55"/>
      <c r="N32" s="29">
        <f t="shared" si="8"/>
        <v>0</v>
      </c>
      <c r="O32" s="29" t="e">
        <f t="shared" si="9"/>
        <v>#DIV/0!</v>
      </c>
      <c r="P32" s="56"/>
      <c r="Q32" s="56"/>
      <c r="T32" s="21"/>
    </row>
    <row r="33" spans="3:20" s="35" customFormat="1">
      <c r="D33" s="36"/>
      <c r="E33" s="36" t="s">
        <v>45</v>
      </c>
      <c r="F33" s="37"/>
      <c r="G33" s="37"/>
      <c r="H33" s="37"/>
      <c r="I33" s="36">
        <f>SUM(I23:I32)</f>
        <v>0</v>
      </c>
      <c r="J33" s="36" t="e">
        <f>SUM(J23:J32)</f>
        <v>#DIV/0!</v>
      </c>
      <c r="K33"/>
      <c r="L33" s="37"/>
      <c r="M33" s="37"/>
      <c r="N33" s="36">
        <f>SUM(N23:N32)</f>
        <v>0</v>
      </c>
      <c r="O33" s="36" t="e">
        <f>SUM(O23:O32)</f>
        <v>#DIV/0!</v>
      </c>
      <c r="P33" s="38"/>
      <c r="Q33" s="38"/>
    </row>
    <row r="34" spans="3:20">
      <c r="T34" s="21"/>
    </row>
    <row r="35" spans="3:20">
      <c r="G35" s="179" t="str">
        <f>G22</f>
        <v>Number of people / units</v>
      </c>
      <c r="H35" s="179"/>
      <c r="I35" s="179"/>
      <c r="J35" s="179"/>
      <c r="L35" s="179" t="str">
        <f>L21</f>
        <v>Full coverage case</v>
      </c>
      <c r="M35" s="179"/>
      <c r="N35" s="179"/>
      <c r="O35" s="179"/>
      <c r="P35" s="180" t="s">
        <v>50</v>
      </c>
      <c r="Q35" s="181"/>
      <c r="T35" s="21"/>
    </row>
    <row r="36" spans="3:20" ht="45">
      <c r="C36" s="1" t="str">
        <f>'B. CostCategories'!F71</f>
        <v>R60</v>
      </c>
      <c r="D36" s="28" t="s">
        <v>46</v>
      </c>
      <c r="E36" s="28">
        <f>INDEX('B. CostCategories'!E:E,MATCH(C36,'B. CostCategories'!F:F,0))</f>
        <v>0</v>
      </c>
      <c r="F36" s="28" t="str">
        <f>"Unit cost ("&amp;I_CurrencySymbol &amp;")"</f>
        <v>Unit cost ()</v>
      </c>
      <c r="G36" s="28" t="s">
        <v>47</v>
      </c>
      <c r="H36" s="28" t="s">
        <v>48</v>
      </c>
      <c r="I36" s="28" t="str">
        <f>"Total cost ("&amp;I_CurrencySymbol&amp;")"</f>
        <v>Total cost ()</v>
      </c>
      <c r="J36" s="28" t="s">
        <v>44</v>
      </c>
      <c r="L36" s="32" t="str">
        <f t="shared" ref="L36:O36" si="12">G36</f>
        <v>Number of people / units</v>
      </c>
      <c r="M36" s="30" t="str">
        <f t="shared" si="12"/>
        <v>Days / hours</v>
      </c>
      <c r="N36" s="30" t="str">
        <f t="shared" si="12"/>
        <v>Total cost ()</v>
      </c>
      <c r="O36" s="31" t="str">
        <f t="shared" si="12"/>
        <v>Total cost $</v>
      </c>
      <c r="P36" s="34" t="s">
        <v>51</v>
      </c>
      <c r="Q36" s="34" t="s">
        <v>52</v>
      </c>
      <c r="T36" s="21"/>
    </row>
    <row r="37" spans="3:20" outlineLevel="1">
      <c r="D37" s="23">
        <v>1</v>
      </c>
      <c r="E37" s="55"/>
      <c r="F37" s="55"/>
      <c r="G37" s="55"/>
      <c r="H37" s="55"/>
      <c r="I37" s="29">
        <f>IF(H37="",$F37*G37,$F37*G37*H37)</f>
        <v>0</v>
      </c>
      <c r="J37" s="29" t="e">
        <f t="shared" ref="J37:J46" si="13">I37/I_ExchangeRate</f>
        <v>#DIV/0!</v>
      </c>
      <c r="L37" s="55"/>
      <c r="M37" s="55"/>
      <c r="N37" s="29">
        <f t="shared" ref="N37:N46" si="14">IF(M37="",$F37*L37,$F37*L37*M37)</f>
        <v>0</v>
      </c>
      <c r="O37" s="29" t="e">
        <f t="shared" ref="O37:O46" si="15">N37/I_ExchangeRate</f>
        <v>#DIV/0!</v>
      </c>
      <c r="P37" s="56"/>
      <c r="Q37" s="56"/>
      <c r="T37" s="21"/>
    </row>
    <row r="38" spans="3:20" outlineLevel="1">
      <c r="D38" s="23">
        <f>D37+1</f>
        <v>2</v>
      </c>
      <c r="E38" s="55"/>
      <c r="F38" s="55"/>
      <c r="G38" s="55"/>
      <c r="H38" s="55"/>
      <c r="I38" s="29">
        <f t="shared" ref="I38:I46" si="16">IF(H38="",$F38*G38,$F38*G38*H38)</f>
        <v>0</v>
      </c>
      <c r="J38" s="29" t="e">
        <f t="shared" si="13"/>
        <v>#DIV/0!</v>
      </c>
      <c r="L38" s="55"/>
      <c r="M38" s="55"/>
      <c r="N38" s="29">
        <f t="shared" si="14"/>
        <v>0</v>
      </c>
      <c r="O38" s="29" t="e">
        <f t="shared" si="15"/>
        <v>#DIV/0!</v>
      </c>
      <c r="P38" s="56"/>
      <c r="Q38" s="56"/>
      <c r="T38" s="21"/>
    </row>
    <row r="39" spans="3:20" outlineLevel="1">
      <c r="D39" s="23">
        <f t="shared" ref="D39:D46" si="17">D38+1</f>
        <v>3</v>
      </c>
      <c r="E39" s="55"/>
      <c r="F39" s="55"/>
      <c r="G39" s="55"/>
      <c r="H39" s="55"/>
      <c r="I39" s="29">
        <f t="shared" si="16"/>
        <v>0</v>
      </c>
      <c r="J39" s="29" t="e">
        <f t="shared" si="13"/>
        <v>#DIV/0!</v>
      </c>
      <c r="L39" s="55"/>
      <c r="M39" s="55"/>
      <c r="N39" s="29">
        <f t="shared" si="14"/>
        <v>0</v>
      </c>
      <c r="O39" s="29" t="e">
        <f t="shared" si="15"/>
        <v>#DIV/0!</v>
      </c>
      <c r="P39" s="56"/>
      <c r="Q39" s="56"/>
      <c r="T39" s="21"/>
    </row>
    <row r="40" spans="3:20" outlineLevel="1">
      <c r="D40" s="23">
        <f t="shared" si="17"/>
        <v>4</v>
      </c>
      <c r="E40" s="55"/>
      <c r="F40" s="55"/>
      <c r="G40" s="55"/>
      <c r="H40" s="55"/>
      <c r="I40" s="29">
        <f t="shared" si="16"/>
        <v>0</v>
      </c>
      <c r="J40" s="29" t="e">
        <f t="shared" si="13"/>
        <v>#DIV/0!</v>
      </c>
      <c r="L40" s="55"/>
      <c r="M40" s="55"/>
      <c r="N40" s="29">
        <f t="shared" si="14"/>
        <v>0</v>
      </c>
      <c r="O40" s="29" t="e">
        <f t="shared" si="15"/>
        <v>#DIV/0!</v>
      </c>
      <c r="P40" s="56"/>
      <c r="Q40" s="56"/>
      <c r="T40" s="21"/>
    </row>
    <row r="41" spans="3:20" outlineLevel="1">
      <c r="D41" s="23">
        <f t="shared" si="17"/>
        <v>5</v>
      </c>
      <c r="E41" s="55"/>
      <c r="F41" s="55"/>
      <c r="G41" s="55"/>
      <c r="H41" s="55"/>
      <c r="I41" s="29">
        <f t="shared" si="16"/>
        <v>0</v>
      </c>
      <c r="J41" s="29" t="e">
        <f t="shared" si="13"/>
        <v>#DIV/0!</v>
      </c>
      <c r="L41" s="55"/>
      <c r="M41" s="55"/>
      <c r="N41" s="29">
        <f t="shared" si="14"/>
        <v>0</v>
      </c>
      <c r="O41" s="29" t="e">
        <f t="shared" si="15"/>
        <v>#DIV/0!</v>
      </c>
      <c r="P41" s="56"/>
      <c r="Q41" s="56"/>
      <c r="T41" s="21"/>
    </row>
    <row r="42" spans="3:20" outlineLevel="1">
      <c r="D42" s="23">
        <f t="shared" si="17"/>
        <v>6</v>
      </c>
      <c r="E42" s="55"/>
      <c r="F42" s="55"/>
      <c r="G42" s="55"/>
      <c r="H42" s="55"/>
      <c r="I42" s="29">
        <f t="shared" si="16"/>
        <v>0</v>
      </c>
      <c r="J42" s="29" t="e">
        <f t="shared" si="13"/>
        <v>#DIV/0!</v>
      </c>
      <c r="L42" s="55"/>
      <c r="M42" s="55"/>
      <c r="N42" s="29">
        <f t="shared" si="14"/>
        <v>0</v>
      </c>
      <c r="O42" s="29" t="e">
        <f t="shared" si="15"/>
        <v>#DIV/0!</v>
      </c>
      <c r="P42" s="56"/>
      <c r="Q42" s="56"/>
      <c r="T42" s="21"/>
    </row>
    <row r="43" spans="3:20" outlineLevel="1">
      <c r="D43" s="23">
        <f t="shared" si="17"/>
        <v>7</v>
      </c>
      <c r="E43" s="55"/>
      <c r="F43" s="55"/>
      <c r="G43" s="55"/>
      <c r="H43" s="55"/>
      <c r="I43" s="29">
        <f t="shared" si="16"/>
        <v>0</v>
      </c>
      <c r="J43" s="29" t="e">
        <f t="shared" si="13"/>
        <v>#DIV/0!</v>
      </c>
      <c r="L43" s="55"/>
      <c r="M43" s="55"/>
      <c r="N43" s="29">
        <f t="shared" si="14"/>
        <v>0</v>
      </c>
      <c r="O43" s="29" t="e">
        <f t="shared" si="15"/>
        <v>#DIV/0!</v>
      </c>
      <c r="P43" s="56"/>
      <c r="Q43" s="56"/>
      <c r="T43" s="21"/>
    </row>
    <row r="44" spans="3:20" outlineLevel="1">
      <c r="D44" s="23">
        <f t="shared" si="17"/>
        <v>8</v>
      </c>
      <c r="E44" s="55"/>
      <c r="F44" s="55"/>
      <c r="G44" s="55"/>
      <c r="H44" s="55"/>
      <c r="I44" s="29">
        <f t="shared" si="16"/>
        <v>0</v>
      </c>
      <c r="J44" s="29" t="e">
        <f t="shared" si="13"/>
        <v>#DIV/0!</v>
      </c>
      <c r="L44" s="55"/>
      <c r="M44" s="55"/>
      <c r="N44" s="29">
        <f t="shared" si="14"/>
        <v>0</v>
      </c>
      <c r="O44" s="29" t="e">
        <f t="shared" si="15"/>
        <v>#DIV/0!</v>
      </c>
      <c r="P44" s="56"/>
      <c r="Q44" s="56"/>
      <c r="T44" s="21"/>
    </row>
    <row r="45" spans="3:20" outlineLevel="1">
      <c r="D45" s="23">
        <f t="shared" si="17"/>
        <v>9</v>
      </c>
      <c r="E45" s="55"/>
      <c r="F45" s="55"/>
      <c r="G45" s="55"/>
      <c r="H45" s="55"/>
      <c r="I45" s="29">
        <f t="shared" si="16"/>
        <v>0</v>
      </c>
      <c r="J45" s="29" t="e">
        <f t="shared" si="13"/>
        <v>#DIV/0!</v>
      </c>
      <c r="L45" s="55"/>
      <c r="M45" s="55"/>
      <c r="N45" s="29">
        <f t="shared" si="14"/>
        <v>0</v>
      </c>
      <c r="O45" s="29" t="e">
        <f t="shared" si="15"/>
        <v>#DIV/0!</v>
      </c>
      <c r="P45" s="56"/>
      <c r="Q45" s="56"/>
      <c r="T45" s="21"/>
    </row>
    <row r="46" spans="3:20" outlineLevel="1">
      <c r="D46" s="23">
        <f t="shared" si="17"/>
        <v>10</v>
      </c>
      <c r="E46" s="55"/>
      <c r="F46" s="55"/>
      <c r="G46" s="55"/>
      <c r="H46" s="55"/>
      <c r="I46" s="29">
        <f t="shared" si="16"/>
        <v>0</v>
      </c>
      <c r="J46" s="29" t="e">
        <f t="shared" si="13"/>
        <v>#DIV/0!</v>
      </c>
      <c r="L46" s="55"/>
      <c r="M46" s="55"/>
      <c r="N46" s="29">
        <f t="shared" si="14"/>
        <v>0</v>
      </c>
      <c r="O46" s="29" t="e">
        <f t="shared" si="15"/>
        <v>#DIV/0!</v>
      </c>
      <c r="P46" s="56"/>
      <c r="Q46" s="56"/>
      <c r="T46" s="21"/>
    </row>
    <row r="47" spans="3:20" s="35" customFormat="1">
      <c r="D47" s="36"/>
      <c r="E47" s="36" t="s">
        <v>45</v>
      </c>
      <c r="F47" s="37"/>
      <c r="G47" s="37"/>
      <c r="H47" s="37"/>
      <c r="I47" s="36">
        <f>SUM(I37:I46)</f>
        <v>0</v>
      </c>
      <c r="J47" s="36" t="e">
        <f>SUM(J37:J46)</f>
        <v>#DIV/0!</v>
      </c>
      <c r="K47"/>
      <c r="L47" s="37"/>
      <c r="M47" s="37"/>
      <c r="N47" s="36">
        <f>SUM(N37:N46)</f>
        <v>0</v>
      </c>
      <c r="O47" s="36" t="e">
        <f>SUM(O37:O46)</f>
        <v>#DIV/0!</v>
      </c>
      <c r="P47" s="38"/>
      <c r="Q47" s="38"/>
    </row>
    <row r="48" spans="3:20" s="62" customFormat="1" ht="14"/>
    <row r="49" spans="4:17" s="62" customFormat="1" ht="14"/>
    <row r="50" spans="4:17">
      <c r="D50" s="20" t="s">
        <v>128</v>
      </c>
      <c r="E50" s="21"/>
      <c r="F50" s="26"/>
      <c r="G50" s="26"/>
      <c r="H50" s="27"/>
      <c r="I50" s="27"/>
      <c r="J50" s="27"/>
    </row>
    <row r="51" spans="4:17">
      <c r="E51" s="21"/>
      <c r="F51" s="26"/>
      <c r="G51" s="26"/>
      <c r="H51" s="27"/>
      <c r="I51" s="27"/>
      <c r="J51" s="27"/>
    </row>
    <row r="52" spans="4:17">
      <c r="D52" t="s">
        <v>129</v>
      </c>
      <c r="E52" s="21"/>
      <c r="F52" s="26"/>
      <c r="G52" s="26"/>
      <c r="H52" s="27"/>
      <c r="I52" s="27"/>
      <c r="J52" s="27"/>
    </row>
    <row r="53" spans="4:17">
      <c r="E53" s="21"/>
      <c r="F53" s="26"/>
      <c r="G53" s="26"/>
      <c r="H53" s="27"/>
      <c r="I53" s="27"/>
      <c r="J53" s="27"/>
    </row>
    <row r="54" spans="4:17">
      <c r="D54" s="57"/>
      <c r="E54" s="57"/>
      <c r="F54" s="57"/>
      <c r="G54" s="57"/>
      <c r="H54" s="57"/>
      <c r="I54" s="57"/>
      <c r="J54" s="57"/>
      <c r="K54" s="177"/>
      <c r="L54" s="178"/>
      <c r="M54" s="57"/>
      <c r="N54" s="57"/>
      <c r="O54" s="57"/>
      <c r="P54" s="57"/>
      <c r="Q54" s="57"/>
    </row>
    <row r="55" spans="4:17">
      <c r="D55" s="57"/>
      <c r="E55" s="57"/>
      <c r="F55" s="57"/>
      <c r="G55" s="57"/>
      <c r="H55" s="57"/>
      <c r="I55" s="57"/>
      <c r="J55" s="57"/>
      <c r="K55" s="177"/>
      <c r="L55" s="178"/>
      <c r="M55" s="57"/>
      <c r="N55" s="57"/>
      <c r="O55" s="57"/>
      <c r="P55" s="57"/>
      <c r="Q55" s="57"/>
    </row>
    <row r="56" spans="4:17">
      <c r="D56" s="57"/>
      <c r="E56" s="57"/>
      <c r="F56" s="57"/>
      <c r="G56" s="57"/>
      <c r="H56" s="57"/>
      <c r="I56" s="57"/>
      <c r="J56" s="57"/>
      <c r="K56" s="177"/>
      <c r="L56" s="178"/>
      <c r="M56" s="57"/>
      <c r="N56" s="57"/>
      <c r="O56" s="57"/>
      <c r="P56" s="57"/>
      <c r="Q56" s="57"/>
    </row>
    <row r="57" spans="4:17">
      <c r="D57" s="57"/>
      <c r="E57" s="57"/>
      <c r="F57" s="57"/>
      <c r="G57" s="57"/>
      <c r="H57" s="57"/>
      <c r="I57" s="57"/>
      <c r="J57" s="57"/>
      <c r="K57" s="177"/>
      <c r="L57" s="178"/>
      <c r="M57" s="57"/>
      <c r="N57" s="57"/>
      <c r="O57" s="57"/>
      <c r="P57" s="57"/>
      <c r="Q57" s="57"/>
    </row>
    <row r="58" spans="4:17">
      <c r="D58" s="57"/>
      <c r="E58" s="57"/>
      <c r="F58" s="57"/>
      <c r="G58" s="57"/>
      <c r="H58" s="57"/>
      <c r="I58" s="57"/>
      <c r="J58" s="57"/>
      <c r="K58" s="177"/>
      <c r="L58" s="178"/>
      <c r="M58" s="57"/>
      <c r="N58" s="57"/>
      <c r="O58" s="57"/>
      <c r="P58" s="57"/>
      <c r="Q58" s="57"/>
    </row>
    <row r="59" spans="4:17">
      <c r="D59" s="57"/>
      <c r="E59" s="57"/>
      <c r="F59" s="57"/>
      <c r="G59" s="57"/>
      <c r="H59" s="57"/>
      <c r="I59" s="57"/>
      <c r="J59" s="57"/>
      <c r="K59" s="177"/>
      <c r="L59" s="178"/>
      <c r="M59" s="57"/>
      <c r="N59" s="57"/>
      <c r="O59" s="57"/>
      <c r="P59" s="57"/>
      <c r="Q59" s="57"/>
    </row>
    <row r="60" spans="4:17">
      <c r="D60" s="57"/>
      <c r="E60" s="57"/>
      <c r="F60" s="57"/>
      <c r="G60" s="57"/>
      <c r="H60" s="57"/>
      <c r="I60" s="57"/>
      <c r="J60" s="57"/>
      <c r="K60" s="177"/>
      <c r="L60" s="178"/>
      <c r="M60" s="57"/>
      <c r="N60" s="57"/>
      <c r="O60" s="57"/>
      <c r="P60" s="57"/>
      <c r="Q60" s="57"/>
    </row>
    <row r="61" spans="4:17">
      <c r="D61" s="57"/>
      <c r="E61" s="57"/>
      <c r="F61" s="57"/>
      <c r="G61" s="57"/>
      <c r="H61" s="57"/>
      <c r="I61" s="57"/>
      <c r="J61" s="57"/>
      <c r="K61" s="177"/>
      <c r="L61" s="178"/>
      <c r="M61" s="57"/>
      <c r="N61" s="57"/>
      <c r="O61" s="57"/>
      <c r="P61" s="57"/>
      <c r="Q61" s="57"/>
    </row>
    <row r="62" spans="4:17">
      <c r="D62" s="57"/>
      <c r="E62" s="57"/>
      <c r="F62" s="57"/>
      <c r="G62" s="57"/>
      <c r="H62" s="57"/>
      <c r="I62" s="57"/>
      <c r="J62" s="57"/>
      <c r="K62" s="177"/>
      <c r="L62" s="178"/>
      <c r="M62" s="57"/>
      <c r="N62" s="57"/>
      <c r="O62" s="57"/>
      <c r="P62" s="57"/>
      <c r="Q62" s="57"/>
    </row>
    <row r="63" spans="4:17">
      <c r="D63" s="57"/>
      <c r="E63" s="57"/>
      <c r="F63" s="57"/>
      <c r="G63" s="57"/>
      <c r="H63" s="57"/>
      <c r="I63" s="57"/>
      <c r="J63" s="57"/>
      <c r="K63" s="177"/>
      <c r="L63" s="178"/>
      <c r="M63" s="57"/>
      <c r="N63" s="57"/>
      <c r="O63" s="57"/>
      <c r="P63" s="57"/>
      <c r="Q63" s="57"/>
    </row>
    <row r="64" spans="4:17">
      <c r="D64" s="57"/>
      <c r="E64" s="57"/>
      <c r="F64" s="57"/>
      <c r="G64" s="57"/>
      <c r="H64" s="57"/>
      <c r="I64" s="57"/>
      <c r="J64" s="57"/>
      <c r="K64" s="177"/>
      <c r="L64" s="178"/>
      <c r="M64" s="57"/>
      <c r="N64" s="57"/>
      <c r="O64" s="57"/>
      <c r="P64" s="57"/>
      <c r="Q64" s="57"/>
    </row>
    <row r="65" spans="4:17">
      <c r="D65" s="57"/>
      <c r="E65" s="57"/>
      <c r="F65" s="57"/>
      <c r="G65" s="57"/>
      <c r="H65" s="57"/>
      <c r="I65" s="57"/>
      <c r="J65" s="57"/>
      <c r="K65" s="177"/>
      <c r="L65" s="178"/>
      <c r="M65" s="57"/>
      <c r="N65" s="57"/>
      <c r="O65" s="57"/>
      <c r="P65" s="57"/>
      <c r="Q65" s="57"/>
    </row>
  </sheetData>
  <sheetProtection algorithmName="SHA-512" hashValue="UkfIMpFoTVaAmvxz6+NF1WEjbtZA/2X5KnQOPVFZjTs+0LVAxautaQjH9tsLsbZb/0Ab0O9QpxwX2jEu8zv90A==" saltValue="h8CCz7gmVnPA5loPj78tkQ==" spinCount="100000" sheet="1" objects="1" scenarios="1"/>
  <mergeCells count="21">
    <mergeCell ref="P35:Q35"/>
    <mergeCell ref="G7:J7"/>
    <mergeCell ref="L7:O7"/>
    <mergeCell ref="P7:Q7"/>
    <mergeCell ref="G21:J21"/>
    <mergeCell ref="L21:O21"/>
    <mergeCell ref="P21:Q21"/>
    <mergeCell ref="K54:L54"/>
    <mergeCell ref="K55:L55"/>
    <mergeCell ref="K56:L56"/>
    <mergeCell ref="G35:J35"/>
    <mergeCell ref="L35:O35"/>
    <mergeCell ref="K63:L63"/>
    <mergeCell ref="K64:L64"/>
    <mergeCell ref="K65:L65"/>
    <mergeCell ref="K57:L57"/>
    <mergeCell ref="K58:L58"/>
    <mergeCell ref="K59:L59"/>
    <mergeCell ref="K60:L60"/>
    <mergeCell ref="K61:L61"/>
    <mergeCell ref="K62:L62"/>
  </mergeCells>
  <dataValidations count="1">
    <dataValidation type="decimal" operator="greaterThanOrEqual" allowBlank="1" showInputMessage="1" showErrorMessage="1" errorTitle="Check your value." error="Please ensure you enter a positive numerical value. " sqref="F9:H18 F23:H32 F37:H46 L9:M18 L23:M32 L37:M46" xr:uid="{92BC02B4-A569-48BC-B288-DC82C7D72774}">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30721" r:id="rId4" name="Box_Home">
      <controlPr locked="0" defaultSize="0" print="0" autoFill="0" autoPict="0" macro="[0]!GoToHomeScreen_Click">
        <anchor moveWithCells="1" sizeWithCells="1">
          <from>
            <xdr:col>15</xdr:col>
            <xdr:colOff>2527300</xdr:colOff>
            <xdr:row>0</xdr:row>
            <xdr:rowOff>127000</xdr:rowOff>
          </from>
          <to>
            <xdr:col>16</xdr:col>
            <xdr:colOff>1739900</xdr:colOff>
            <xdr:row>1</xdr:row>
            <xdr:rowOff>177800</xdr:rowOff>
          </to>
        </anchor>
      </controlPr>
    </control>
    <control shapeId="30722" r:id="rId5" name="DD_PageNav">
      <controlPr locked="0" defaultSize="0" autoLine="0" autoPict="0" macro="[0]!DD_DD_PageNav_Change">
        <anchor moveWithCells="1">
          <from>
            <xdr:col>15</xdr:col>
            <xdr:colOff>254000</xdr:colOff>
            <xdr:row>0</xdr:row>
            <xdr:rowOff>127000</xdr:rowOff>
          </from>
          <to>
            <xdr:col>15</xdr:col>
            <xdr:colOff>2235200</xdr:colOff>
            <xdr:row>1</xdr:row>
            <xdr:rowOff>177800</xdr:rowOff>
          </to>
        </anchor>
      </controlPr>
    </control>
  </controls>
</worksheet>
</file>

<file path=xl/worksheets/sheet22.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0F3FC-B9E2-4E97-B51E-FB855D5EE8AB}">
  <sheetPr codeName="NewCategory2">
    <tabColor rgb="FFFFFFB9"/>
  </sheetPr>
  <dimension ref="C2:T65"/>
  <sheetViews>
    <sheetView showGridLines="0" zoomScale="80" zoomScaleNormal="80" workbookViewId="0">
      <selection activeCell="J66" sqref="J66"/>
    </sheetView>
  </sheetViews>
  <sheetFormatPr baseColWidth="10" defaultColWidth="8.83203125" defaultRowHeight="15" outlineLevelRow="1"/>
  <cols>
    <col min="1" max="2" width="2.6640625" customWidth="1"/>
    <col min="3" max="3" width="2.6640625"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20">
        <f>'B. CostCategories'!D72</f>
        <v>0</v>
      </c>
      <c r="E2" s="20"/>
    </row>
    <row r="3" spans="3:17" ht="2" customHeight="1">
      <c r="D3" s="10"/>
      <c r="E3" s="10"/>
      <c r="F3" s="10"/>
      <c r="G3" s="10"/>
      <c r="H3" s="10"/>
    </row>
    <row r="5" spans="3:17">
      <c r="D5" t="s">
        <v>331</v>
      </c>
    </row>
    <row r="7" spans="3:17" ht="14.5" customHeight="1">
      <c r="G7" s="179" t="str">
        <f>DetailedSummary!$K$9</f>
        <v>Typical case</v>
      </c>
      <c r="H7" s="179"/>
      <c r="I7" s="179"/>
      <c r="J7" s="179"/>
      <c r="L7" s="179" t="str">
        <f>DetailedSummary!$M$9</f>
        <v>Full coverage case</v>
      </c>
      <c r="M7" s="179"/>
      <c r="N7" s="179"/>
      <c r="O7" s="179"/>
      <c r="P7" s="180" t="s">
        <v>50</v>
      </c>
      <c r="Q7" s="181"/>
    </row>
    <row r="8" spans="3:17" s="1" customFormat="1" ht="48">
      <c r="C8" s="1" t="str">
        <f>'B. CostCategories'!F72</f>
        <v>R61</v>
      </c>
      <c r="D8" s="28" t="s">
        <v>46</v>
      </c>
      <c r="E8" s="28">
        <f>INDEX('B. CostCategories'!E:E,MATCH(C8,'B. CostCategories'!F:F,0))</f>
        <v>0</v>
      </c>
      <c r="F8" s="28" t="str">
        <f>"Unit cost ("&amp;I_CurrencySymbol &amp;")"</f>
        <v>Unit cost ()</v>
      </c>
      <c r="G8" s="28" t="s">
        <v>47</v>
      </c>
      <c r="H8" s="28" t="s">
        <v>48</v>
      </c>
      <c r="I8" s="28" t="str">
        <f>"Total cost ("&amp;I_CurrencySymbol&amp;")"</f>
        <v>Total cost ()</v>
      </c>
      <c r="J8" s="28" t="s">
        <v>44</v>
      </c>
      <c r="K8"/>
      <c r="L8" s="32" t="str">
        <f t="shared" ref="L8:O8" si="0">G8</f>
        <v>Number of people / units</v>
      </c>
      <c r="M8" s="30" t="str">
        <f t="shared" si="0"/>
        <v>Days / hours</v>
      </c>
      <c r="N8" s="30" t="str">
        <f t="shared" si="0"/>
        <v>Total cost ()</v>
      </c>
      <c r="O8" s="31" t="str">
        <f t="shared" si="0"/>
        <v>Total cost $</v>
      </c>
      <c r="P8" s="34" t="s">
        <v>53</v>
      </c>
      <c r="Q8" s="34" t="s">
        <v>54</v>
      </c>
    </row>
    <row r="9" spans="3:17" outlineLevel="1">
      <c r="D9" s="23">
        <v>1</v>
      </c>
      <c r="E9" s="55"/>
      <c r="F9" s="55"/>
      <c r="G9" s="55"/>
      <c r="H9" s="55"/>
      <c r="I9" s="29">
        <f>IF(H9="",$F9*G9,$F9*G9*H9)</f>
        <v>0</v>
      </c>
      <c r="J9" s="29" t="e">
        <f t="shared" ref="J9:J18" si="1">I9/I_ExchangeRate</f>
        <v>#DIV/0!</v>
      </c>
      <c r="L9" s="55"/>
      <c r="M9" s="55"/>
      <c r="N9" s="29">
        <f>IF(M9="",$F9*L9,$F9*L9*M9)</f>
        <v>0</v>
      </c>
      <c r="O9" s="29" t="e">
        <f t="shared" ref="O9:O18" si="2">N9/I_ExchangeRate</f>
        <v>#DIV/0!</v>
      </c>
      <c r="P9" s="56"/>
      <c r="Q9" s="56"/>
    </row>
    <row r="10" spans="3:17" outlineLevel="1">
      <c r="D10" s="23">
        <f>D9+1</f>
        <v>2</v>
      </c>
      <c r="E10" s="55"/>
      <c r="F10" s="55"/>
      <c r="G10" s="55"/>
      <c r="H10" s="55"/>
      <c r="I10" s="29">
        <f t="shared" ref="I10:I18" si="3">IF(H10="",$F10*G10,$F10*G10*H10)</f>
        <v>0</v>
      </c>
      <c r="J10" s="29" t="e">
        <f t="shared" si="1"/>
        <v>#DIV/0!</v>
      </c>
      <c r="L10" s="55"/>
      <c r="M10" s="55"/>
      <c r="N10" s="29">
        <f>IF(M10="",$F10*L10,$F10*L10*M10)</f>
        <v>0</v>
      </c>
      <c r="O10" s="29" t="e">
        <f t="shared" si="2"/>
        <v>#DIV/0!</v>
      </c>
      <c r="P10" s="56"/>
      <c r="Q10" s="56"/>
    </row>
    <row r="11" spans="3:17" outlineLevel="1">
      <c r="D11" s="23">
        <f t="shared" ref="D11:D18" si="4">D10+1</f>
        <v>3</v>
      </c>
      <c r="E11" s="55"/>
      <c r="F11" s="55"/>
      <c r="G11" s="55"/>
      <c r="H11" s="55"/>
      <c r="I11" s="29">
        <f t="shared" si="3"/>
        <v>0</v>
      </c>
      <c r="J11" s="29" t="e">
        <f t="shared" si="1"/>
        <v>#DIV/0!</v>
      </c>
      <c r="L11" s="55"/>
      <c r="M11" s="55"/>
      <c r="N11" s="29">
        <f>IF(M11="",$F11*L11,$F11*L11*M11)</f>
        <v>0</v>
      </c>
      <c r="O11" s="29" t="e">
        <f t="shared" si="2"/>
        <v>#DIV/0!</v>
      </c>
      <c r="P11" s="56"/>
      <c r="Q11" s="56"/>
    </row>
    <row r="12" spans="3:17" outlineLevel="1">
      <c r="D12" s="23">
        <f t="shared" si="4"/>
        <v>4</v>
      </c>
      <c r="E12" s="55"/>
      <c r="F12" s="55"/>
      <c r="G12" s="55"/>
      <c r="H12" s="55"/>
      <c r="I12" s="29">
        <f t="shared" si="3"/>
        <v>0</v>
      </c>
      <c r="J12" s="29" t="e">
        <f t="shared" si="1"/>
        <v>#DIV/0!</v>
      </c>
      <c r="L12" s="55"/>
      <c r="M12" s="55"/>
      <c r="N12" s="29">
        <f t="shared" ref="N12:N18" si="5">IF(M12="",$F12*L12,$F12*L12*M12)</f>
        <v>0</v>
      </c>
      <c r="O12" s="29" t="e">
        <f t="shared" si="2"/>
        <v>#DIV/0!</v>
      </c>
      <c r="P12" s="56"/>
      <c r="Q12" s="56"/>
    </row>
    <row r="13" spans="3:17" outlineLevel="1">
      <c r="D13" s="23">
        <f t="shared" si="4"/>
        <v>5</v>
      </c>
      <c r="E13" s="55"/>
      <c r="F13" s="55"/>
      <c r="G13" s="55"/>
      <c r="H13" s="55"/>
      <c r="I13" s="29">
        <f t="shared" si="3"/>
        <v>0</v>
      </c>
      <c r="J13" s="29" t="e">
        <f t="shared" si="1"/>
        <v>#DIV/0!</v>
      </c>
      <c r="L13" s="55"/>
      <c r="M13" s="55"/>
      <c r="N13" s="29">
        <f t="shared" si="5"/>
        <v>0</v>
      </c>
      <c r="O13" s="29" t="e">
        <f t="shared" si="2"/>
        <v>#DIV/0!</v>
      </c>
      <c r="P13" s="56"/>
      <c r="Q13" s="56"/>
    </row>
    <row r="14" spans="3:17" outlineLevel="1">
      <c r="D14" s="23">
        <f t="shared" si="4"/>
        <v>6</v>
      </c>
      <c r="E14" s="55"/>
      <c r="F14" s="55"/>
      <c r="G14" s="55"/>
      <c r="H14" s="55"/>
      <c r="I14" s="29">
        <f t="shared" si="3"/>
        <v>0</v>
      </c>
      <c r="J14" s="29" t="e">
        <f t="shared" si="1"/>
        <v>#DIV/0!</v>
      </c>
      <c r="L14" s="55"/>
      <c r="M14" s="55"/>
      <c r="N14" s="29">
        <f t="shared" si="5"/>
        <v>0</v>
      </c>
      <c r="O14" s="29" t="e">
        <f t="shared" si="2"/>
        <v>#DIV/0!</v>
      </c>
      <c r="P14" s="56"/>
      <c r="Q14" s="56"/>
    </row>
    <row r="15" spans="3:17" outlineLevel="1">
      <c r="D15" s="23">
        <f t="shared" si="4"/>
        <v>7</v>
      </c>
      <c r="E15" s="55"/>
      <c r="F15" s="55"/>
      <c r="G15" s="55"/>
      <c r="H15" s="55"/>
      <c r="I15" s="29">
        <f t="shared" si="3"/>
        <v>0</v>
      </c>
      <c r="J15" s="29" t="e">
        <f t="shared" si="1"/>
        <v>#DIV/0!</v>
      </c>
      <c r="L15" s="55"/>
      <c r="M15" s="55"/>
      <c r="N15" s="29">
        <f t="shared" si="5"/>
        <v>0</v>
      </c>
      <c r="O15" s="29" t="e">
        <f t="shared" si="2"/>
        <v>#DIV/0!</v>
      </c>
      <c r="P15" s="56"/>
      <c r="Q15" s="56"/>
    </row>
    <row r="16" spans="3:17" outlineLevel="1">
      <c r="D16" s="23">
        <f t="shared" si="4"/>
        <v>8</v>
      </c>
      <c r="E16" s="55"/>
      <c r="F16" s="55"/>
      <c r="G16" s="55"/>
      <c r="H16" s="55"/>
      <c r="I16" s="29">
        <f t="shared" si="3"/>
        <v>0</v>
      </c>
      <c r="J16" s="29" t="e">
        <f t="shared" si="1"/>
        <v>#DIV/0!</v>
      </c>
      <c r="L16" s="55"/>
      <c r="M16" s="55"/>
      <c r="N16" s="29">
        <f t="shared" si="5"/>
        <v>0</v>
      </c>
      <c r="O16" s="29" t="e">
        <f t="shared" si="2"/>
        <v>#DIV/0!</v>
      </c>
      <c r="P16" s="56"/>
      <c r="Q16" s="56"/>
    </row>
    <row r="17" spans="3:20" outlineLevel="1">
      <c r="D17" s="23">
        <f t="shared" si="4"/>
        <v>9</v>
      </c>
      <c r="E17" s="55"/>
      <c r="F17" s="55"/>
      <c r="G17" s="55"/>
      <c r="H17" s="55"/>
      <c r="I17" s="29">
        <f t="shared" si="3"/>
        <v>0</v>
      </c>
      <c r="J17" s="29" t="e">
        <f t="shared" si="1"/>
        <v>#DIV/0!</v>
      </c>
      <c r="L17" s="55"/>
      <c r="M17" s="55"/>
      <c r="N17" s="29">
        <f t="shared" si="5"/>
        <v>0</v>
      </c>
      <c r="O17" s="29" t="e">
        <f t="shared" si="2"/>
        <v>#DIV/0!</v>
      </c>
      <c r="P17" s="56"/>
      <c r="Q17" s="56"/>
    </row>
    <row r="18" spans="3:20" outlineLevel="1">
      <c r="D18" s="23">
        <f t="shared" si="4"/>
        <v>10</v>
      </c>
      <c r="E18" s="55"/>
      <c r="F18" s="55"/>
      <c r="G18" s="55"/>
      <c r="H18" s="55"/>
      <c r="I18" s="29">
        <f t="shared" si="3"/>
        <v>0</v>
      </c>
      <c r="J18" s="29" t="e">
        <f t="shared" si="1"/>
        <v>#DIV/0!</v>
      </c>
      <c r="L18" s="55"/>
      <c r="M18" s="55"/>
      <c r="N18" s="29">
        <f t="shared" si="5"/>
        <v>0</v>
      </c>
      <c r="O18" s="29" t="e">
        <f t="shared" si="2"/>
        <v>#DIV/0!</v>
      </c>
      <c r="P18" s="56"/>
      <c r="Q18" s="56"/>
    </row>
    <row r="19" spans="3:20" s="35" customFormat="1">
      <c r="D19" s="36"/>
      <c r="E19" s="36" t="s">
        <v>45</v>
      </c>
      <c r="F19" s="37"/>
      <c r="G19" s="37"/>
      <c r="H19" s="37"/>
      <c r="I19" s="36">
        <f>SUM(I9:I18)</f>
        <v>0</v>
      </c>
      <c r="J19" s="36" t="e">
        <f>SUM(J9:J18)</f>
        <v>#DIV/0!</v>
      </c>
      <c r="K19"/>
      <c r="L19" s="37"/>
      <c r="M19" s="37"/>
      <c r="N19" s="36">
        <f>SUM(N9:N18)</f>
        <v>0</v>
      </c>
      <c r="O19" s="36" t="e">
        <f>SUM(O9:O18)</f>
        <v>#DIV/0!</v>
      </c>
      <c r="P19" s="38"/>
      <c r="Q19" s="38"/>
    </row>
    <row r="20" spans="3:20">
      <c r="T20" s="21"/>
    </row>
    <row r="21" spans="3:20">
      <c r="G21" s="179" t="str">
        <f>G7</f>
        <v>Typical case</v>
      </c>
      <c r="H21" s="179"/>
      <c r="I21" s="179"/>
      <c r="J21" s="179"/>
      <c r="L21" s="179" t="str">
        <f>L7</f>
        <v>Full coverage case</v>
      </c>
      <c r="M21" s="179"/>
      <c r="N21" s="179"/>
      <c r="O21" s="179"/>
      <c r="P21" s="180" t="s">
        <v>50</v>
      </c>
      <c r="Q21" s="181"/>
      <c r="T21" s="21"/>
    </row>
    <row r="22" spans="3:20" ht="48">
      <c r="C22" s="1" t="str">
        <f>'B. CostCategories'!F73</f>
        <v>R62</v>
      </c>
      <c r="D22" s="28" t="s">
        <v>46</v>
      </c>
      <c r="E22" s="28">
        <f>INDEX('B. CostCategories'!E:E,MATCH(C22,'B. CostCategories'!F:F,0))</f>
        <v>0</v>
      </c>
      <c r="F22" s="28" t="str">
        <f>"Unit cost ("&amp;I_CurrencySymbol &amp;")"</f>
        <v>Unit cost ()</v>
      </c>
      <c r="G22" s="28" t="s">
        <v>47</v>
      </c>
      <c r="H22" s="28" t="s">
        <v>48</v>
      </c>
      <c r="I22" s="28" t="str">
        <f>"Total cost ("&amp;I_CurrencySymbol&amp;")"</f>
        <v>Total cost ()</v>
      </c>
      <c r="J22" s="28" t="s">
        <v>44</v>
      </c>
      <c r="L22" s="32" t="str">
        <f t="shared" ref="L22:O22" si="6">G22</f>
        <v>Number of people / units</v>
      </c>
      <c r="M22" s="30" t="str">
        <f t="shared" si="6"/>
        <v>Days / hours</v>
      </c>
      <c r="N22" s="30" t="str">
        <f t="shared" si="6"/>
        <v>Total cost ()</v>
      </c>
      <c r="O22" s="31" t="str">
        <f t="shared" si="6"/>
        <v>Total cost $</v>
      </c>
      <c r="P22" s="34" t="s">
        <v>51</v>
      </c>
      <c r="Q22" s="34" t="s">
        <v>52</v>
      </c>
      <c r="T22" s="21"/>
    </row>
    <row r="23" spans="3:20" outlineLevel="1">
      <c r="D23" s="23">
        <v>1</v>
      </c>
      <c r="E23" s="55"/>
      <c r="F23" s="55"/>
      <c r="G23" s="55"/>
      <c r="H23" s="55"/>
      <c r="I23" s="29">
        <f>IF(H23="",$F23*G23,$F23*G23*H23)</f>
        <v>0</v>
      </c>
      <c r="J23" s="29" t="e">
        <f t="shared" ref="J23:J32" si="7">I23/I_ExchangeRate</f>
        <v>#DIV/0!</v>
      </c>
      <c r="L23" s="55"/>
      <c r="M23" s="55"/>
      <c r="N23" s="29">
        <f t="shared" ref="N23:N32" si="8">IF(M23="",$F23*L23,$F23*L23*M23)</f>
        <v>0</v>
      </c>
      <c r="O23" s="29" t="e">
        <f t="shared" ref="O23:O32" si="9">N23/I_ExchangeRate</f>
        <v>#DIV/0!</v>
      </c>
      <c r="P23" s="56"/>
      <c r="Q23" s="56"/>
      <c r="T23" s="21"/>
    </row>
    <row r="24" spans="3:20" outlineLevel="1">
      <c r="D24" s="23">
        <f>D23+1</f>
        <v>2</v>
      </c>
      <c r="E24" s="55"/>
      <c r="F24" s="55"/>
      <c r="G24" s="55"/>
      <c r="H24" s="55"/>
      <c r="I24" s="29">
        <f t="shared" ref="I24:I32" si="10">IF(H24="",$F24*G24,$F24*G24*H24)</f>
        <v>0</v>
      </c>
      <c r="J24" s="29" t="e">
        <f t="shared" si="7"/>
        <v>#DIV/0!</v>
      </c>
      <c r="L24" s="55"/>
      <c r="M24" s="55"/>
      <c r="N24" s="29">
        <f t="shared" si="8"/>
        <v>0</v>
      </c>
      <c r="O24" s="29" t="e">
        <f t="shared" si="9"/>
        <v>#DIV/0!</v>
      </c>
      <c r="P24" s="56"/>
      <c r="Q24" s="56"/>
      <c r="T24" s="21"/>
    </row>
    <row r="25" spans="3:20" outlineLevel="1">
      <c r="D25" s="23">
        <f t="shared" ref="D25:D32" si="11">D24+1</f>
        <v>3</v>
      </c>
      <c r="E25" s="55"/>
      <c r="F25" s="55"/>
      <c r="G25" s="55"/>
      <c r="H25" s="55"/>
      <c r="I25" s="29">
        <f t="shared" si="10"/>
        <v>0</v>
      </c>
      <c r="J25" s="29" t="e">
        <f t="shared" si="7"/>
        <v>#DIV/0!</v>
      </c>
      <c r="L25" s="55"/>
      <c r="M25" s="55"/>
      <c r="N25" s="29">
        <f t="shared" si="8"/>
        <v>0</v>
      </c>
      <c r="O25" s="29" t="e">
        <f t="shared" si="9"/>
        <v>#DIV/0!</v>
      </c>
      <c r="P25" s="56"/>
      <c r="Q25" s="56"/>
      <c r="T25" s="21"/>
    </row>
    <row r="26" spans="3:20" outlineLevel="1">
      <c r="D26" s="23">
        <f t="shared" si="11"/>
        <v>4</v>
      </c>
      <c r="E26" s="55"/>
      <c r="F26" s="55"/>
      <c r="G26" s="55"/>
      <c r="H26" s="55"/>
      <c r="I26" s="29">
        <f t="shared" si="10"/>
        <v>0</v>
      </c>
      <c r="J26" s="29" t="e">
        <f t="shared" si="7"/>
        <v>#DIV/0!</v>
      </c>
      <c r="L26" s="55"/>
      <c r="M26" s="55"/>
      <c r="N26" s="29">
        <f t="shared" si="8"/>
        <v>0</v>
      </c>
      <c r="O26" s="29" t="e">
        <f t="shared" si="9"/>
        <v>#DIV/0!</v>
      </c>
      <c r="P26" s="56"/>
      <c r="Q26" s="56"/>
      <c r="T26" s="21"/>
    </row>
    <row r="27" spans="3:20" outlineLevel="1">
      <c r="D27" s="23">
        <f t="shared" si="11"/>
        <v>5</v>
      </c>
      <c r="E27" s="55"/>
      <c r="F27" s="55"/>
      <c r="G27" s="55"/>
      <c r="H27" s="55"/>
      <c r="I27" s="29">
        <f t="shared" si="10"/>
        <v>0</v>
      </c>
      <c r="J27" s="29" t="e">
        <f t="shared" si="7"/>
        <v>#DIV/0!</v>
      </c>
      <c r="L27" s="55"/>
      <c r="M27" s="55"/>
      <c r="N27" s="29">
        <f t="shared" si="8"/>
        <v>0</v>
      </c>
      <c r="O27" s="29" t="e">
        <f t="shared" si="9"/>
        <v>#DIV/0!</v>
      </c>
      <c r="P27" s="56"/>
      <c r="Q27" s="56"/>
      <c r="T27" s="21"/>
    </row>
    <row r="28" spans="3:20" outlineLevel="1">
      <c r="D28" s="23">
        <f t="shared" si="11"/>
        <v>6</v>
      </c>
      <c r="E28" s="55"/>
      <c r="F28" s="55"/>
      <c r="G28" s="55"/>
      <c r="H28" s="55"/>
      <c r="I28" s="29">
        <f t="shared" si="10"/>
        <v>0</v>
      </c>
      <c r="J28" s="29" t="e">
        <f t="shared" si="7"/>
        <v>#DIV/0!</v>
      </c>
      <c r="L28" s="55"/>
      <c r="M28" s="55"/>
      <c r="N28" s="29">
        <f t="shared" si="8"/>
        <v>0</v>
      </c>
      <c r="O28" s="29" t="e">
        <f t="shared" si="9"/>
        <v>#DIV/0!</v>
      </c>
      <c r="P28" s="56"/>
      <c r="Q28" s="56"/>
      <c r="T28" s="21"/>
    </row>
    <row r="29" spans="3:20" outlineLevel="1">
      <c r="D29" s="23">
        <f t="shared" si="11"/>
        <v>7</v>
      </c>
      <c r="E29" s="55"/>
      <c r="F29" s="55"/>
      <c r="G29" s="55"/>
      <c r="H29" s="55"/>
      <c r="I29" s="29">
        <f t="shared" si="10"/>
        <v>0</v>
      </c>
      <c r="J29" s="29" t="e">
        <f t="shared" si="7"/>
        <v>#DIV/0!</v>
      </c>
      <c r="L29" s="55"/>
      <c r="M29" s="55"/>
      <c r="N29" s="29">
        <f t="shared" si="8"/>
        <v>0</v>
      </c>
      <c r="O29" s="29" t="e">
        <f t="shared" si="9"/>
        <v>#DIV/0!</v>
      </c>
      <c r="P29" s="56"/>
      <c r="Q29" s="56"/>
      <c r="T29" s="21"/>
    </row>
    <row r="30" spans="3:20" outlineLevel="1">
      <c r="D30" s="23">
        <f t="shared" si="11"/>
        <v>8</v>
      </c>
      <c r="E30" s="55"/>
      <c r="F30" s="55"/>
      <c r="G30" s="55"/>
      <c r="H30" s="55"/>
      <c r="I30" s="29">
        <f t="shared" si="10"/>
        <v>0</v>
      </c>
      <c r="J30" s="29" t="e">
        <f t="shared" si="7"/>
        <v>#DIV/0!</v>
      </c>
      <c r="L30" s="55"/>
      <c r="M30" s="55"/>
      <c r="N30" s="29">
        <f t="shared" si="8"/>
        <v>0</v>
      </c>
      <c r="O30" s="29" t="e">
        <f t="shared" si="9"/>
        <v>#DIV/0!</v>
      </c>
      <c r="P30" s="56"/>
      <c r="Q30" s="56"/>
      <c r="T30" s="21"/>
    </row>
    <row r="31" spans="3:20" outlineLevel="1">
      <c r="D31" s="23">
        <f t="shared" si="11"/>
        <v>9</v>
      </c>
      <c r="E31" s="55"/>
      <c r="F31" s="55"/>
      <c r="G31" s="55"/>
      <c r="H31" s="55"/>
      <c r="I31" s="29">
        <f t="shared" si="10"/>
        <v>0</v>
      </c>
      <c r="J31" s="29" t="e">
        <f t="shared" si="7"/>
        <v>#DIV/0!</v>
      </c>
      <c r="L31" s="55"/>
      <c r="M31" s="55"/>
      <c r="N31" s="29">
        <f t="shared" si="8"/>
        <v>0</v>
      </c>
      <c r="O31" s="29" t="e">
        <f t="shared" si="9"/>
        <v>#DIV/0!</v>
      </c>
      <c r="P31" s="56"/>
      <c r="Q31" s="56"/>
      <c r="T31" s="21"/>
    </row>
    <row r="32" spans="3:20" outlineLevel="1">
      <c r="D32" s="23">
        <f t="shared" si="11"/>
        <v>10</v>
      </c>
      <c r="E32" s="55"/>
      <c r="F32" s="55"/>
      <c r="G32" s="55"/>
      <c r="H32" s="55"/>
      <c r="I32" s="29">
        <f t="shared" si="10"/>
        <v>0</v>
      </c>
      <c r="J32" s="29" t="e">
        <f t="shared" si="7"/>
        <v>#DIV/0!</v>
      </c>
      <c r="L32" s="55"/>
      <c r="M32" s="55"/>
      <c r="N32" s="29">
        <f t="shared" si="8"/>
        <v>0</v>
      </c>
      <c r="O32" s="29" t="e">
        <f t="shared" si="9"/>
        <v>#DIV/0!</v>
      </c>
      <c r="P32" s="56"/>
      <c r="Q32" s="56"/>
      <c r="T32" s="21"/>
    </row>
    <row r="33" spans="3:20" s="35" customFormat="1">
      <c r="D33" s="36"/>
      <c r="E33" s="36" t="s">
        <v>45</v>
      </c>
      <c r="F33" s="37"/>
      <c r="G33" s="37"/>
      <c r="H33" s="37"/>
      <c r="I33" s="36">
        <f>SUM(I23:I32)</f>
        <v>0</v>
      </c>
      <c r="J33" s="36" t="e">
        <f>SUM(J23:J32)</f>
        <v>#DIV/0!</v>
      </c>
      <c r="K33"/>
      <c r="L33" s="37"/>
      <c r="M33" s="37"/>
      <c r="N33" s="36">
        <f>SUM(N23:N32)</f>
        <v>0</v>
      </c>
      <c r="O33" s="36" t="e">
        <f>SUM(O23:O32)</f>
        <v>#DIV/0!</v>
      </c>
      <c r="P33" s="38"/>
      <c r="Q33" s="38"/>
    </row>
    <row r="34" spans="3:20">
      <c r="T34" s="21"/>
    </row>
    <row r="35" spans="3:20">
      <c r="G35" s="179" t="str">
        <f>G22</f>
        <v>Number of people / units</v>
      </c>
      <c r="H35" s="179"/>
      <c r="I35" s="179"/>
      <c r="J35" s="179"/>
      <c r="L35" s="179" t="str">
        <f>L21</f>
        <v>Full coverage case</v>
      </c>
      <c r="M35" s="179"/>
      <c r="N35" s="179"/>
      <c r="O35" s="179"/>
      <c r="P35" s="180" t="s">
        <v>50</v>
      </c>
      <c r="Q35" s="181"/>
      <c r="T35" s="21"/>
    </row>
    <row r="36" spans="3:20" ht="48">
      <c r="C36" s="1" t="str">
        <f>'B. CostCategories'!F74</f>
        <v>R63</v>
      </c>
      <c r="D36" s="28" t="s">
        <v>46</v>
      </c>
      <c r="E36" s="28">
        <f>INDEX('B. CostCategories'!E:E,MATCH(C36,'B. CostCategories'!F:F,0))</f>
        <v>0</v>
      </c>
      <c r="F36" s="28" t="str">
        <f>"Unit cost ("&amp;I_CurrencySymbol &amp;")"</f>
        <v>Unit cost ()</v>
      </c>
      <c r="G36" s="28" t="s">
        <v>47</v>
      </c>
      <c r="H36" s="28" t="s">
        <v>48</v>
      </c>
      <c r="I36" s="28" t="str">
        <f>"Total cost ("&amp;I_CurrencySymbol&amp;")"</f>
        <v>Total cost ()</v>
      </c>
      <c r="J36" s="28" t="s">
        <v>44</v>
      </c>
      <c r="L36" s="32" t="str">
        <f t="shared" ref="L36:O36" si="12">G36</f>
        <v>Number of people / units</v>
      </c>
      <c r="M36" s="30" t="str">
        <f t="shared" si="12"/>
        <v>Days / hours</v>
      </c>
      <c r="N36" s="30" t="str">
        <f t="shared" si="12"/>
        <v>Total cost ()</v>
      </c>
      <c r="O36" s="31" t="str">
        <f t="shared" si="12"/>
        <v>Total cost $</v>
      </c>
      <c r="P36" s="34" t="s">
        <v>51</v>
      </c>
      <c r="Q36" s="34" t="s">
        <v>52</v>
      </c>
      <c r="T36" s="21"/>
    </row>
    <row r="37" spans="3:20" outlineLevel="1">
      <c r="D37" s="23">
        <v>1</v>
      </c>
      <c r="E37" s="55"/>
      <c r="F37" s="55"/>
      <c r="G37" s="55"/>
      <c r="H37" s="55"/>
      <c r="I37" s="29">
        <f>IF(H37="",$F37*G37,$F37*G37*H37)</f>
        <v>0</v>
      </c>
      <c r="J37" s="29" t="e">
        <f t="shared" ref="J37:J46" si="13">I37/I_ExchangeRate</f>
        <v>#DIV/0!</v>
      </c>
      <c r="L37" s="55"/>
      <c r="M37" s="55"/>
      <c r="N37" s="29">
        <f t="shared" ref="N37:N46" si="14">IF(M37="",$F37*L37,$F37*L37*M37)</f>
        <v>0</v>
      </c>
      <c r="O37" s="29" t="e">
        <f t="shared" ref="O37:O46" si="15">N37/I_ExchangeRate</f>
        <v>#DIV/0!</v>
      </c>
      <c r="P37" s="56"/>
      <c r="Q37" s="56"/>
      <c r="T37" s="21"/>
    </row>
    <row r="38" spans="3:20" outlineLevel="1">
      <c r="D38" s="23">
        <f>D37+1</f>
        <v>2</v>
      </c>
      <c r="E38" s="55"/>
      <c r="F38" s="55"/>
      <c r="G38" s="55"/>
      <c r="H38" s="55"/>
      <c r="I38" s="29">
        <f t="shared" ref="I38:I46" si="16">IF(H38="",$F38*G38,$F38*G38*H38)</f>
        <v>0</v>
      </c>
      <c r="J38" s="29" t="e">
        <f t="shared" si="13"/>
        <v>#DIV/0!</v>
      </c>
      <c r="L38" s="55"/>
      <c r="M38" s="55"/>
      <c r="N38" s="29">
        <f t="shared" si="14"/>
        <v>0</v>
      </c>
      <c r="O38" s="29" t="e">
        <f t="shared" si="15"/>
        <v>#DIV/0!</v>
      </c>
      <c r="P38" s="56"/>
      <c r="Q38" s="56"/>
      <c r="T38" s="21"/>
    </row>
    <row r="39" spans="3:20" outlineLevel="1">
      <c r="D39" s="23">
        <f t="shared" ref="D39:D46" si="17">D38+1</f>
        <v>3</v>
      </c>
      <c r="E39" s="55"/>
      <c r="F39" s="55"/>
      <c r="G39" s="55"/>
      <c r="H39" s="55"/>
      <c r="I39" s="29">
        <f t="shared" si="16"/>
        <v>0</v>
      </c>
      <c r="J39" s="29" t="e">
        <f t="shared" si="13"/>
        <v>#DIV/0!</v>
      </c>
      <c r="L39" s="55"/>
      <c r="M39" s="55"/>
      <c r="N39" s="29">
        <f t="shared" si="14"/>
        <v>0</v>
      </c>
      <c r="O39" s="29" t="e">
        <f t="shared" si="15"/>
        <v>#DIV/0!</v>
      </c>
      <c r="P39" s="56"/>
      <c r="Q39" s="56"/>
      <c r="T39" s="21"/>
    </row>
    <row r="40" spans="3:20" outlineLevel="1">
      <c r="D40" s="23">
        <f t="shared" si="17"/>
        <v>4</v>
      </c>
      <c r="E40" s="55"/>
      <c r="F40" s="55"/>
      <c r="G40" s="55"/>
      <c r="H40" s="55"/>
      <c r="I40" s="29">
        <f t="shared" si="16"/>
        <v>0</v>
      </c>
      <c r="J40" s="29" t="e">
        <f t="shared" si="13"/>
        <v>#DIV/0!</v>
      </c>
      <c r="L40" s="55"/>
      <c r="M40" s="55"/>
      <c r="N40" s="29">
        <f t="shared" si="14"/>
        <v>0</v>
      </c>
      <c r="O40" s="29" t="e">
        <f t="shared" si="15"/>
        <v>#DIV/0!</v>
      </c>
      <c r="P40" s="56"/>
      <c r="Q40" s="56"/>
      <c r="T40" s="21"/>
    </row>
    <row r="41" spans="3:20" outlineLevel="1">
      <c r="D41" s="23">
        <f t="shared" si="17"/>
        <v>5</v>
      </c>
      <c r="E41" s="55"/>
      <c r="F41" s="55"/>
      <c r="G41" s="55"/>
      <c r="H41" s="55"/>
      <c r="I41" s="29">
        <f t="shared" si="16"/>
        <v>0</v>
      </c>
      <c r="J41" s="29" t="e">
        <f t="shared" si="13"/>
        <v>#DIV/0!</v>
      </c>
      <c r="L41" s="55"/>
      <c r="M41" s="55"/>
      <c r="N41" s="29">
        <f t="shared" si="14"/>
        <v>0</v>
      </c>
      <c r="O41" s="29" t="e">
        <f t="shared" si="15"/>
        <v>#DIV/0!</v>
      </c>
      <c r="P41" s="56"/>
      <c r="Q41" s="56"/>
      <c r="T41" s="21"/>
    </row>
    <row r="42" spans="3:20" outlineLevel="1">
      <c r="D42" s="23">
        <f t="shared" si="17"/>
        <v>6</v>
      </c>
      <c r="E42" s="55"/>
      <c r="F42" s="55"/>
      <c r="G42" s="55"/>
      <c r="H42" s="55"/>
      <c r="I42" s="29">
        <f t="shared" si="16"/>
        <v>0</v>
      </c>
      <c r="J42" s="29" t="e">
        <f t="shared" si="13"/>
        <v>#DIV/0!</v>
      </c>
      <c r="L42" s="55"/>
      <c r="M42" s="55"/>
      <c r="N42" s="29">
        <f t="shared" si="14"/>
        <v>0</v>
      </c>
      <c r="O42" s="29" t="e">
        <f t="shared" si="15"/>
        <v>#DIV/0!</v>
      </c>
      <c r="P42" s="56"/>
      <c r="Q42" s="56"/>
      <c r="T42" s="21"/>
    </row>
    <row r="43" spans="3:20" outlineLevel="1">
      <c r="D43" s="23">
        <f t="shared" si="17"/>
        <v>7</v>
      </c>
      <c r="E43" s="55"/>
      <c r="F43" s="55"/>
      <c r="G43" s="55"/>
      <c r="H43" s="55"/>
      <c r="I43" s="29">
        <f t="shared" si="16"/>
        <v>0</v>
      </c>
      <c r="J43" s="29" t="e">
        <f t="shared" si="13"/>
        <v>#DIV/0!</v>
      </c>
      <c r="L43" s="55"/>
      <c r="M43" s="55"/>
      <c r="N43" s="29">
        <f t="shared" si="14"/>
        <v>0</v>
      </c>
      <c r="O43" s="29" t="e">
        <f t="shared" si="15"/>
        <v>#DIV/0!</v>
      </c>
      <c r="P43" s="56"/>
      <c r="Q43" s="56"/>
      <c r="T43" s="21"/>
    </row>
    <row r="44" spans="3:20" outlineLevel="1">
      <c r="D44" s="23">
        <f t="shared" si="17"/>
        <v>8</v>
      </c>
      <c r="E44" s="55"/>
      <c r="F44" s="55"/>
      <c r="G44" s="55"/>
      <c r="H44" s="55"/>
      <c r="I44" s="29">
        <f t="shared" si="16"/>
        <v>0</v>
      </c>
      <c r="J44" s="29" t="e">
        <f t="shared" si="13"/>
        <v>#DIV/0!</v>
      </c>
      <c r="L44" s="55"/>
      <c r="M44" s="55"/>
      <c r="N44" s="29">
        <f t="shared" si="14"/>
        <v>0</v>
      </c>
      <c r="O44" s="29" t="e">
        <f t="shared" si="15"/>
        <v>#DIV/0!</v>
      </c>
      <c r="P44" s="56"/>
      <c r="Q44" s="56"/>
      <c r="T44" s="21"/>
    </row>
    <row r="45" spans="3:20" outlineLevel="1">
      <c r="D45" s="23">
        <f t="shared" si="17"/>
        <v>9</v>
      </c>
      <c r="E45" s="55"/>
      <c r="F45" s="55"/>
      <c r="G45" s="55"/>
      <c r="H45" s="55"/>
      <c r="I45" s="29">
        <f t="shared" si="16"/>
        <v>0</v>
      </c>
      <c r="J45" s="29" t="e">
        <f t="shared" si="13"/>
        <v>#DIV/0!</v>
      </c>
      <c r="L45" s="55"/>
      <c r="M45" s="55"/>
      <c r="N45" s="29">
        <f t="shared" si="14"/>
        <v>0</v>
      </c>
      <c r="O45" s="29" t="e">
        <f t="shared" si="15"/>
        <v>#DIV/0!</v>
      </c>
      <c r="P45" s="56"/>
      <c r="Q45" s="56"/>
      <c r="T45" s="21"/>
    </row>
    <row r="46" spans="3:20" outlineLevel="1">
      <c r="D46" s="23">
        <f t="shared" si="17"/>
        <v>10</v>
      </c>
      <c r="E46" s="55"/>
      <c r="F46" s="55"/>
      <c r="G46" s="55"/>
      <c r="H46" s="55"/>
      <c r="I46" s="29">
        <f t="shared" si="16"/>
        <v>0</v>
      </c>
      <c r="J46" s="29" t="e">
        <f t="shared" si="13"/>
        <v>#DIV/0!</v>
      </c>
      <c r="L46" s="55"/>
      <c r="M46" s="55"/>
      <c r="N46" s="29">
        <f t="shared" si="14"/>
        <v>0</v>
      </c>
      <c r="O46" s="29" t="e">
        <f t="shared" si="15"/>
        <v>#DIV/0!</v>
      </c>
      <c r="P46" s="56"/>
      <c r="Q46" s="56"/>
      <c r="T46" s="21"/>
    </row>
    <row r="47" spans="3:20" s="35" customFormat="1">
      <c r="D47" s="36"/>
      <c r="E47" s="36" t="s">
        <v>45</v>
      </c>
      <c r="F47" s="37"/>
      <c r="G47" s="37"/>
      <c r="H47" s="37"/>
      <c r="I47" s="36">
        <f>SUM(I37:I46)</f>
        <v>0</v>
      </c>
      <c r="J47" s="36" t="e">
        <f>SUM(J37:J46)</f>
        <v>#DIV/0!</v>
      </c>
      <c r="K47"/>
      <c r="L47" s="37"/>
      <c r="M47" s="37"/>
      <c r="N47" s="36">
        <f>SUM(N37:N46)</f>
        <v>0</v>
      </c>
      <c r="O47" s="36" t="e">
        <f>SUM(O37:O46)</f>
        <v>#DIV/0!</v>
      </c>
      <c r="P47" s="38"/>
      <c r="Q47" s="38"/>
    </row>
    <row r="48" spans="3:20" s="62" customFormat="1" ht="14"/>
    <row r="49" spans="4:17" s="62" customFormat="1" ht="14"/>
    <row r="50" spans="4:17">
      <c r="D50" s="20" t="s">
        <v>128</v>
      </c>
      <c r="E50" s="21"/>
      <c r="F50" s="26"/>
      <c r="G50" s="26"/>
      <c r="H50" s="27"/>
      <c r="I50" s="27"/>
      <c r="J50" s="27"/>
    </row>
    <row r="51" spans="4:17">
      <c r="E51" s="21"/>
      <c r="F51" s="26"/>
      <c r="G51" s="26"/>
      <c r="H51" s="27"/>
      <c r="I51" s="27"/>
      <c r="J51" s="27"/>
    </row>
    <row r="52" spans="4:17">
      <c r="D52" t="s">
        <v>129</v>
      </c>
      <c r="E52" s="21"/>
      <c r="F52" s="26"/>
      <c r="G52" s="26"/>
      <c r="H52" s="27"/>
      <c r="I52" s="27"/>
      <c r="J52" s="27"/>
    </row>
    <row r="53" spans="4:17">
      <c r="E53" s="21"/>
      <c r="F53" s="26"/>
      <c r="G53" s="26"/>
      <c r="H53" s="27"/>
      <c r="I53" s="27"/>
      <c r="J53" s="27"/>
    </row>
    <row r="54" spans="4:17">
      <c r="D54" s="57"/>
      <c r="E54" s="57"/>
      <c r="F54" s="57"/>
      <c r="G54" s="57"/>
      <c r="H54" s="57"/>
      <c r="I54" s="57"/>
      <c r="J54" s="57"/>
      <c r="K54" s="177"/>
      <c r="L54" s="178"/>
      <c r="M54" s="57"/>
      <c r="N54" s="57"/>
      <c r="O54" s="57"/>
      <c r="P54" s="57"/>
      <c r="Q54" s="57"/>
    </row>
    <row r="55" spans="4:17">
      <c r="D55" s="57"/>
      <c r="E55" s="57"/>
      <c r="F55" s="57"/>
      <c r="G55" s="57"/>
      <c r="H55" s="57"/>
      <c r="I55" s="57"/>
      <c r="J55" s="57"/>
      <c r="K55" s="177"/>
      <c r="L55" s="178"/>
      <c r="M55" s="57"/>
      <c r="N55" s="57"/>
      <c r="O55" s="57"/>
      <c r="P55" s="57"/>
      <c r="Q55" s="57"/>
    </row>
    <row r="56" spans="4:17">
      <c r="D56" s="57"/>
      <c r="E56" s="57"/>
      <c r="F56" s="57"/>
      <c r="G56" s="57"/>
      <c r="H56" s="57"/>
      <c r="I56" s="57"/>
      <c r="J56" s="57"/>
      <c r="K56" s="177"/>
      <c r="L56" s="178"/>
      <c r="M56" s="57"/>
      <c r="N56" s="57"/>
      <c r="O56" s="57"/>
      <c r="P56" s="57"/>
      <c r="Q56" s="57"/>
    </row>
    <row r="57" spans="4:17">
      <c r="D57" s="57"/>
      <c r="E57" s="57"/>
      <c r="F57" s="57"/>
      <c r="G57" s="57"/>
      <c r="H57" s="57"/>
      <c r="I57" s="57"/>
      <c r="J57" s="57"/>
      <c r="K57" s="177"/>
      <c r="L57" s="178"/>
      <c r="M57" s="57"/>
      <c r="N57" s="57"/>
      <c r="O57" s="57"/>
      <c r="P57" s="57"/>
      <c r="Q57" s="57"/>
    </row>
    <row r="58" spans="4:17">
      <c r="D58" s="57"/>
      <c r="E58" s="57"/>
      <c r="F58" s="57"/>
      <c r="G58" s="57"/>
      <c r="H58" s="57"/>
      <c r="I58" s="57"/>
      <c r="J58" s="57"/>
      <c r="K58" s="177"/>
      <c r="L58" s="178"/>
      <c r="M58" s="57"/>
      <c r="N58" s="57"/>
      <c r="O58" s="57"/>
      <c r="P58" s="57"/>
      <c r="Q58" s="57"/>
    </row>
    <row r="59" spans="4:17">
      <c r="D59" s="57"/>
      <c r="E59" s="57"/>
      <c r="F59" s="57"/>
      <c r="G59" s="57"/>
      <c r="H59" s="57"/>
      <c r="I59" s="57"/>
      <c r="J59" s="57"/>
      <c r="K59" s="177"/>
      <c r="L59" s="178"/>
      <c r="M59" s="57"/>
      <c r="N59" s="57"/>
      <c r="O59" s="57"/>
      <c r="P59" s="57"/>
      <c r="Q59" s="57"/>
    </row>
    <row r="60" spans="4:17">
      <c r="D60" s="57"/>
      <c r="E60" s="57"/>
      <c r="F60" s="57"/>
      <c r="G60" s="57"/>
      <c r="H60" s="57"/>
      <c r="I60" s="57"/>
      <c r="J60" s="57"/>
      <c r="K60" s="177"/>
      <c r="L60" s="178"/>
      <c r="M60" s="57"/>
      <c r="N60" s="57"/>
      <c r="O60" s="57"/>
      <c r="P60" s="57"/>
      <c r="Q60" s="57"/>
    </row>
    <row r="61" spans="4:17">
      <c r="D61" s="57"/>
      <c r="E61" s="57"/>
      <c r="F61" s="57"/>
      <c r="G61" s="57"/>
      <c r="H61" s="57"/>
      <c r="I61" s="57"/>
      <c r="J61" s="57"/>
      <c r="K61" s="177"/>
      <c r="L61" s="178"/>
      <c r="M61" s="57"/>
      <c r="N61" s="57"/>
      <c r="O61" s="57"/>
      <c r="P61" s="57"/>
      <c r="Q61" s="57"/>
    </row>
    <row r="62" spans="4:17">
      <c r="D62" s="57"/>
      <c r="E62" s="57"/>
      <c r="F62" s="57"/>
      <c r="G62" s="57"/>
      <c r="H62" s="57"/>
      <c r="I62" s="57"/>
      <c r="J62" s="57"/>
      <c r="K62" s="177"/>
      <c r="L62" s="178"/>
      <c r="M62" s="57"/>
      <c r="N62" s="57"/>
      <c r="O62" s="57"/>
      <c r="P62" s="57"/>
      <c r="Q62" s="57"/>
    </row>
    <row r="63" spans="4:17">
      <c r="D63" s="57"/>
      <c r="E63" s="57"/>
      <c r="F63" s="57"/>
      <c r="G63" s="57"/>
      <c r="H63" s="57"/>
      <c r="I63" s="57"/>
      <c r="J63" s="57"/>
      <c r="K63" s="177"/>
      <c r="L63" s="178"/>
      <c r="M63" s="57"/>
      <c r="N63" s="57"/>
      <c r="O63" s="57"/>
      <c r="P63" s="57"/>
      <c r="Q63" s="57"/>
    </row>
    <row r="64" spans="4:17">
      <c r="D64" s="57"/>
      <c r="E64" s="57"/>
      <c r="F64" s="57"/>
      <c r="G64" s="57"/>
      <c r="H64" s="57"/>
      <c r="I64" s="57"/>
      <c r="J64" s="57"/>
      <c r="K64" s="177"/>
      <c r="L64" s="178"/>
      <c r="M64" s="57"/>
      <c r="N64" s="57"/>
      <c r="O64" s="57"/>
      <c r="P64" s="57"/>
      <c r="Q64" s="57"/>
    </row>
    <row r="65" spans="4:17">
      <c r="D65" s="57"/>
      <c r="E65" s="57"/>
      <c r="F65" s="57"/>
      <c r="G65" s="57"/>
      <c r="H65" s="57"/>
      <c r="I65" s="57"/>
      <c r="J65" s="57"/>
      <c r="K65" s="177"/>
      <c r="L65" s="178"/>
      <c r="M65" s="57"/>
      <c r="N65" s="57"/>
      <c r="O65" s="57"/>
      <c r="P65" s="57"/>
      <c r="Q65" s="57"/>
    </row>
  </sheetData>
  <sheetProtection algorithmName="SHA-512" hashValue="zM7GTWsOwLC8TlCjtbiCqD6ASVxBqkxk5Z6kM1YpcgK2HWwdGBXLRVs/1RvRia8/YgZEIHrrjHBz34f6Hfl42Q==" saltValue="I5JWsnhlzDfBqu5MHjOzDQ==" spinCount="100000" sheet="1" objects="1" scenarios="1"/>
  <mergeCells count="21">
    <mergeCell ref="G35:J35"/>
    <mergeCell ref="L35:O35"/>
    <mergeCell ref="P35:Q35"/>
    <mergeCell ref="G7:J7"/>
    <mergeCell ref="L7:O7"/>
    <mergeCell ref="P7:Q7"/>
    <mergeCell ref="G21:J21"/>
    <mergeCell ref="L21:O21"/>
    <mergeCell ref="P21:Q21"/>
    <mergeCell ref="K65:L65"/>
    <mergeCell ref="K54:L54"/>
    <mergeCell ref="K55:L55"/>
    <mergeCell ref="K56:L56"/>
    <mergeCell ref="K57:L57"/>
    <mergeCell ref="K58:L58"/>
    <mergeCell ref="K59:L59"/>
    <mergeCell ref="K60:L60"/>
    <mergeCell ref="K61:L61"/>
    <mergeCell ref="K62:L62"/>
    <mergeCell ref="K63:L63"/>
    <mergeCell ref="K64:L64"/>
  </mergeCells>
  <dataValidations count="1">
    <dataValidation type="decimal" operator="greaterThanOrEqual" allowBlank="1" showInputMessage="1" showErrorMessage="1" errorTitle="Check your value." error="Please ensure you enter a positive numerical value. " sqref="F9:H18 F23:H32 F37:H46 L9:M18 L23:M32 L37:M46" xr:uid="{924EA8D9-CFF2-420B-B736-E0A1433067BE}">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31745" r:id="rId4" name="Box_Home">
      <controlPr locked="0" defaultSize="0" print="0" autoFill="0" autoPict="0" macro="[0]!GoToHomeScreen_Click">
        <anchor moveWithCells="1" sizeWithCells="1">
          <from>
            <xdr:col>15</xdr:col>
            <xdr:colOff>2527300</xdr:colOff>
            <xdr:row>0</xdr:row>
            <xdr:rowOff>165100</xdr:rowOff>
          </from>
          <to>
            <xdr:col>16</xdr:col>
            <xdr:colOff>1739900</xdr:colOff>
            <xdr:row>3</xdr:row>
            <xdr:rowOff>0</xdr:rowOff>
          </to>
        </anchor>
      </controlPr>
    </control>
    <control shapeId="31746" r:id="rId5" name="DD_PageNav">
      <controlPr locked="0" defaultSize="0" autoLine="0" autoPict="0" macro="[0]!DD_DD_PageNav_Change">
        <anchor moveWithCells="1">
          <from>
            <xdr:col>15</xdr:col>
            <xdr:colOff>254000</xdr:colOff>
            <xdr:row>0</xdr:row>
            <xdr:rowOff>165100</xdr:rowOff>
          </from>
          <to>
            <xdr:col>15</xdr:col>
            <xdr:colOff>2235200</xdr:colOff>
            <xdr:row>3</xdr:row>
            <xdr:rowOff>0</xdr:rowOff>
          </to>
        </anchor>
      </controlPr>
    </control>
  </controls>
</worksheet>
</file>

<file path=xl/worksheets/sheet23.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541C9-3517-43BF-8A17-1FBE3949DB41}">
  <sheetPr codeName="NewCategory3">
    <tabColor rgb="FFFFFFB9"/>
  </sheetPr>
  <dimension ref="C2:T65"/>
  <sheetViews>
    <sheetView showGridLines="0" zoomScale="80" zoomScaleNormal="80" workbookViewId="0">
      <selection activeCell="I44" sqref="I44"/>
    </sheetView>
  </sheetViews>
  <sheetFormatPr baseColWidth="10" defaultColWidth="8.83203125" defaultRowHeight="15" outlineLevelRow="1"/>
  <cols>
    <col min="1" max="2" width="2.6640625" customWidth="1"/>
    <col min="3" max="3" width="2.6640625"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20">
        <f>'B. CostCategories'!D75</f>
        <v>0</v>
      </c>
      <c r="E2" s="20"/>
    </row>
    <row r="3" spans="3:17" ht="2" customHeight="1">
      <c r="D3" s="10"/>
      <c r="E3" s="10"/>
      <c r="F3" s="10"/>
      <c r="G3" s="10"/>
      <c r="H3" s="10"/>
    </row>
    <row r="5" spans="3:17">
      <c r="D5" t="s">
        <v>331</v>
      </c>
    </row>
    <row r="7" spans="3:17" ht="14.5" customHeight="1">
      <c r="G7" s="179" t="str">
        <f>DetailedSummary!$K$9</f>
        <v>Typical case</v>
      </c>
      <c r="H7" s="179"/>
      <c r="I7" s="179"/>
      <c r="J7" s="179"/>
      <c r="L7" s="179" t="str">
        <f>DetailedSummary!$M$9</f>
        <v>Full coverage case</v>
      </c>
      <c r="M7" s="179"/>
      <c r="N7" s="179"/>
      <c r="O7" s="179"/>
      <c r="P7" s="180" t="s">
        <v>50</v>
      </c>
      <c r="Q7" s="181"/>
    </row>
    <row r="8" spans="3:17" s="1" customFormat="1" ht="48">
      <c r="C8" s="1" t="str">
        <f>'B. CostCategories'!F75</f>
        <v>R64</v>
      </c>
      <c r="D8" s="28" t="s">
        <v>46</v>
      </c>
      <c r="E8" s="28">
        <f>INDEX('B. CostCategories'!E:E,MATCH(C8,'B. CostCategories'!F:F,0))</f>
        <v>0</v>
      </c>
      <c r="F8" s="28" t="str">
        <f>"Unit cost ("&amp;I_CurrencySymbol &amp;")"</f>
        <v>Unit cost ()</v>
      </c>
      <c r="G8" s="28" t="s">
        <v>47</v>
      </c>
      <c r="H8" s="28" t="s">
        <v>48</v>
      </c>
      <c r="I8" s="28" t="str">
        <f>"Total cost ("&amp;I_CurrencySymbol&amp;")"</f>
        <v>Total cost ()</v>
      </c>
      <c r="J8" s="28" t="s">
        <v>44</v>
      </c>
      <c r="K8"/>
      <c r="L8" s="32" t="str">
        <f t="shared" ref="L8:O8" si="0">G8</f>
        <v>Number of people / units</v>
      </c>
      <c r="M8" s="30" t="str">
        <f t="shared" si="0"/>
        <v>Days / hours</v>
      </c>
      <c r="N8" s="30" t="str">
        <f t="shared" si="0"/>
        <v>Total cost ()</v>
      </c>
      <c r="O8" s="31" t="str">
        <f t="shared" si="0"/>
        <v>Total cost $</v>
      </c>
      <c r="P8" s="34" t="s">
        <v>53</v>
      </c>
      <c r="Q8" s="34" t="s">
        <v>54</v>
      </c>
    </row>
    <row r="9" spans="3:17" outlineLevel="1">
      <c r="D9" s="23">
        <v>1</v>
      </c>
      <c r="E9" s="55"/>
      <c r="F9" s="55"/>
      <c r="G9" s="55"/>
      <c r="H9" s="55"/>
      <c r="I9" s="29">
        <f>IF(H9="",$F9*G9,$F9*G9*H9)</f>
        <v>0</v>
      </c>
      <c r="J9" s="29" t="e">
        <f t="shared" ref="J9:J18" si="1">I9/I_ExchangeRate</f>
        <v>#DIV/0!</v>
      </c>
      <c r="L9" s="55"/>
      <c r="M9" s="55"/>
      <c r="N9" s="29">
        <f>IF(M9="",$F9*L9,$F9*L9*M9)</f>
        <v>0</v>
      </c>
      <c r="O9" s="29" t="e">
        <f t="shared" ref="O9:O18" si="2">N9/I_ExchangeRate</f>
        <v>#DIV/0!</v>
      </c>
      <c r="P9" s="56"/>
      <c r="Q9" s="56"/>
    </row>
    <row r="10" spans="3:17" outlineLevel="1">
      <c r="D10" s="23">
        <f>D9+1</f>
        <v>2</v>
      </c>
      <c r="E10" s="55"/>
      <c r="F10" s="55"/>
      <c r="G10" s="55"/>
      <c r="H10" s="55"/>
      <c r="I10" s="29">
        <f t="shared" ref="I10:I18" si="3">IF(H10="",$F10*G10,$F10*G10*H10)</f>
        <v>0</v>
      </c>
      <c r="J10" s="29" t="e">
        <f t="shared" si="1"/>
        <v>#DIV/0!</v>
      </c>
      <c r="L10" s="55"/>
      <c r="M10" s="55"/>
      <c r="N10" s="29">
        <f>IF(M10="",$F10*L10,$F10*L10*M10)</f>
        <v>0</v>
      </c>
      <c r="O10" s="29" t="e">
        <f t="shared" si="2"/>
        <v>#DIV/0!</v>
      </c>
      <c r="P10" s="56"/>
      <c r="Q10" s="56"/>
    </row>
    <row r="11" spans="3:17" outlineLevel="1">
      <c r="D11" s="23">
        <f t="shared" ref="D11:D18" si="4">D10+1</f>
        <v>3</v>
      </c>
      <c r="E11" s="55"/>
      <c r="F11" s="55"/>
      <c r="G11" s="55"/>
      <c r="H11" s="55"/>
      <c r="I11" s="29">
        <f t="shared" si="3"/>
        <v>0</v>
      </c>
      <c r="J11" s="29" t="e">
        <f t="shared" si="1"/>
        <v>#DIV/0!</v>
      </c>
      <c r="L11" s="55"/>
      <c r="M11" s="55"/>
      <c r="N11" s="29">
        <f>IF(M11="",$F11*L11,$F11*L11*M11)</f>
        <v>0</v>
      </c>
      <c r="O11" s="29" t="e">
        <f t="shared" si="2"/>
        <v>#DIV/0!</v>
      </c>
      <c r="P11" s="56"/>
      <c r="Q11" s="56"/>
    </row>
    <row r="12" spans="3:17" outlineLevel="1">
      <c r="D12" s="23">
        <f t="shared" si="4"/>
        <v>4</v>
      </c>
      <c r="E12" s="55"/>
      <c r="F12" s="55"/>
      <c r="G12" s="55"/>
      <c r="H12" s="55"/>
      <c r="I12" s="29">
        <f t="shared" si="3"/>
        <v>0</v>
      </c>
      <c r="J12" s="29" t="e">
        <f t="shared" si="1"/>
        <v>#DIV/0!</v>
      </c>
      <c r="L12" s="55"/>
      <c r="M12" s="55"/>
      <c r="N12" s="29">
        <f t="shared" ref="N12:N18" si="5">IF(M12="",$F12*L12,$F12*L12*M12)</f>
        <v>0</v>
      </c>
      <c r="O12" s="29" t="e">
        <f t="shared" si="2"/>
        <v>#DIV/0!</v>
      </c>
      <c r="P12" s="56"/>
      <c r="Q12" s="56"/>
    </row>
    <row r="13" spans="3:17" outlineLevel="1">
      <c r="D13" s="23">
        <f t="shared" si="4"/>
        <v>5</v>
      </c>
      <c r="E13" s="55"/>
      <c r="F13" s="55"/>
      <c r="G13" s="55"/>
      <c r="H13" s="55"/>
      <c r="I13" s="29">
        <f t="shared" si="3"/>
        <v>0</v>
      </c>
      <c r="J13" s="29" t="e">
        <f t="shared" si="1"/>
        <v>#DIV/0!</v>
      </c>
      <c r="L13" s="55"/>
      <c r="M13" s="55"/>
      <c r="N13" s="29">
        <f t="shared" si="5"/>
        <v>0</v>
      </c>
      <c r="O13" s="29" t="e">
        <f t="shared" si="2"/>
        <v>#DIV/0!</v>
      </c>
      <c r="P13" s="56"/>
      <c r="Q13" s="56"/>
    </row>
    <row r="14" spans="3:17" outlineLevel="1">
      <c r="D14" s="23">
        <f t="shared" si="4"/>
        <v>6</v>
      </c>
      <c r="E14" s="55"/>
      <c r="F14" s="55"/>
      <c r="G14" s="55"/>
      <c r="H14" s="55"/>
      <c r="I14" s="29">
        <f t="shared" si="3"/>
        <v>0</v>
      </c>
      <c r="J14" s="29" t="e">
        <f t="shared" si="1"/>
        <v>#DIV/0!</v>
      </c>
      <c r="L14" s="55"/>
      <c r="M14" s="55"/>
      <c r="N14" s="29">
        <f t="shared" si="5"/>
        <v>0</v>
      </c>
      <c r="O14" s="29" t="e">
        <f t="shared" si="2"/>
        <v>#DIV/0!</v>
      </c>
      <c r="P14" s="56"/>
      <c r="Q14" s="56"/>
    </row>
    <row r="15" spans="3:17" outlineLevel="1">
      <c r="D15" s="23">
        <f t="shared" si="4"/>
        <v>7</v>
      </c>
      <c r="E15" s="55"/>
      <c r="F15" s="55"/>
      <c r="G15" s="55"/>
      <c r="H15" s="55"/>
      <c r="I15" s="29">
        <f t="shared" si="3"/>
        <v>0</v>
      </c>
      <c r="J15" s="29" t="e">
        <f t="shared" si="1"/>
        <v>#DIV/0!</v>
      </c>
      <c r="L15" s="55"/>
      <c r="M15" s="55"/>
      <c r="N15" s="29">
        <f t="shared" si="5"/>
        <v>0</v>
      </c>
      <c r="O15" s="29" t="e">
        <f t="shared" si="2"/>
        <v>#DIV/0!</v>
      </c>
      <c r="P15" s="56"/>
      <c r="Q15" s="56"/>
    </row>
    <row r="16" spans="3:17" outlineLevel="1">
      <c r="D16" s="23">
        <f t="shared" si="4"/>
        <v>8</v>
      </c>
      <c r="E16" s="55"/>
      <c r="F16" s="55"/>
      <c r="G16" s="55"/>
      <c r="H16" s="55"/>
      <c r="I16" s="29">
        <f t="shared" si="3"/>
        <v>0</v>
      </c>
      <c r="J16" s="29" t="e">
        <f t="shared" si="1"/>
        <v>#DIV/0!</v>
      </c>
      <c r="L16" s="55"/>
      <c r="M16" s="55"/>
      <c r="N16" s="29">
        <f t="shared" si="5"/>
        <v>0</v>
      </c>
      <c r="O16" s="29" t="e">
        <f t="shared" si="2"/>
        <v>#DIV/0!</v>
      </c>
      <c r="P16" s="56"/>
      <c r="Q16" s="56"/>
    </row>
    <row r="17" spans="3:20" outlineLevel="1">
      <c r="D17" s="23">
        <f t="shared" si="4"/>
        <v>9</v>
      </c>
      <c r="E17" s="55"/>
      <c r="F17" s="55"/>
      <c r="G17" s="55"/>
      <c r="H17" s="55"/>
      <c r="I17" s="29">
        <f t="shared" si="3"/>
        <v>0</v>
      </c>
      <c r="J17" s="29" t="e">
        <f t="shared" si="1"/>
        <v>#DIV/0!</v>
      </c>
      <c r="L17" s="55"/>
      <c r="M17" s="55"/>
      <c r="N17" s="29">
        <f t="shared" si="5"/>
        <v>0</v>
      </c>
      <c r="O17" s="29" t="e">
        <f t="shared" si="2"/>
        <v>#DIV/0!</v>
      </c>
      <c r="P17" s="56"/>
      <c r="Q17" s="56"/>
    </row>
    <row r="18" spans="3:20" outlineLevel="1">
      <c r="D18" s="23">
        <f t="shared" si="4"/>
        <v>10</v>
      </c>
      <c r="E18" s="55"/>
      <c r="F18" s="55"/>
      <c r="G18" s="55"/>
      <c r="H18" s="55"/>
      <c r="I18" s="29">
        <f t="shared" si="3"/>
        <v>0</v>
      </c>
      <c r="J18" s="29" t="e">
        <f t="shared" si="1"/>
        <v>#DIV/0!</v>
      </c>
      <c r="L18" s="55"/>
      <c r="M18" s="55"/>
      <c r="N18" s="29">
        <f t="shared" si="5"/>
        <v>0</v>
      </c>
      <c r="O18" s="29" t="e">
        <f t="shared" si="2"/>
        <v>#DIV/0!</v>
      </c>
      <c r="P18" s="56"/>
      <c r="Q18" s="56"/>
    </row>
    <row r="19" spans="3:20" s="35" customFormat="1">
      <c r="D19" s="36"/>
      <c r="E19" s="36" t="s">
        <v>45</v>
      </c>
      <c r="F19" s="37"/>
      <c r="G19" s="37"/>
      <c r="H19" s="37"/>
      <c r="I19" s="36">
        <f>SUM(I9:I18)</f>
        <v>0</v>
      </c>
      <c r="J19" s="36" t="e">
        <f>SUM(J9:J18)</f>
        <v>#DIV/0!</v>
      </c>
      <c r="K19"/>
      <c r="L19" s="37"/>
      <c r="M19" s="37"/>
      <c r="N19" s="36">
        <f>SUM(N9:N18)</f>
        <v>0</v>
      </c>
      <c r="O19" s="36" t="e">
        <f>SUM(O9:O18)</f>
        <v>#DIV/0!</v>
      </c>
      <c r="P19" s="38"/>
      <c r="Q19" s="38"/>
    </row>
    <row r="20" spans="3:20">
      <c r="T20" s="21"/>
    </row>
    <row r="21" spans="3:20">
      <c r="G21" s="179" t="str">
        <f>G7</f>
        <v>Typical case</v>
      </c>
      <c r="H21" s="179"/>
      <c r="I21" s="179"/>
      <c r="J21" s="179"/>
      <c r="L21" s="179" t="str">
        <f>L7</f>
        <v>Full coverage case</v>
      </c>
      <c r="M21" s="179"/>
      <c r="N21" s="179"/>
      <c r="O21" s="179"/>
      <c r="P21" s="180" t="s">
        <v>50</v>
      </c>
      <c r="Q21" s="181"/>
      <c r="T21" s="21"/>
    </row>
    <row r="22" spans="3:20" ht="48">
      <c r="C22" s="1" t="str">
        <f>'B. CostCategories'!F76</f>
        <v>R65</v>
      </c>
      <c r="D22" s="28" t="s">
        <v>46</v>
      </c>
      <c r="E22" s="28">
        <f>INDEX('B. CostCategories'!E:E,MATCH(C22,'B. CostCategories'!F:F,0))</f>
        <v>0</v>
      </c>
      <c r="F22" s="28" t="str">
        <f>"Unit cost ("&amp;I_CurrencySymbol &amp;")"</f>
        <v>Unit cost ()</v>
      </c>
      <c r="G22" s="28" t="s">
        <v>47</v>
      </c>
      <c r="H22" s="28" t="s">
        <v>48</v>
      </c>
      <c r="I22" s="28" t="str">
        <f>"Total cost ("&amp;I_CurrencySymbol&amp;")"</f>
        <v>Total cost ()</v>
      </c>
      <c r="J22" s="28" t="s">
        <v>44</v>
      </c>
      <c r="L22" s="32" t="str">
        <f t="shared" ref="L22:O22" si="6">G22</f>
        <v>Number of people / units</v>
      </c>
      <c r="M22" s="30" t="str">
        <f t="shared" si="6"/>
        <v>Days / hours</v>
      </c>
      <c r="N22" s="30" t="str">
        <f t="shared" si="6"/>
        <v>Total cost ()</v>
      </c>
      <c r="O22" s="31" t="str">
        <f t="shared" si="6"/>
        <v>Total cost $</v>
      </c>
      <c r="P22" s="34" t="s">
        <v>51</v>
      </c>
      <c r="Q22" s="34" t="s">
        <v>52</v>
      </c>
      <c r="T22" s="21"/>
    </row>
    <row r="23" spans="3:20" outlineLevel="1">
      <c r="D23" s="23">
        <v>1</v>
      </c>
      <c r="E23" s="55"/>
      <c r="F23" s="55"/>
      <c r="G23" s="55"/>
      <c r="H23" s="55"/>
      <c r="I23" s="29">
        <f>IF(H23="",$F23*G23,$F23*G23*H23)</f>
        <v>0</v>
      </c>
      <c r="J23" s="29" t="e">
        <f t="shared" ref="J23:J32" si="7">I23/I_ExchangeRate</f>
        <v>#DIV/0!</v>
      </c>
      <c r="L23" s="55"/>
      <c r="M23" s="55"/>
      <c r="N23" s="29">
        <f t="shared" ref="N23:N32" si="8">IF(M23="",$F23*L23,$F23*L23*M23)</f>
        <v>0</v>
      </c>
      <c r="O23" s="29" t="e">
        <f t="shared" ref="O23:O32" si="9">N23/I_ExchangeRate</f>
        <v>#DIV/0!</v>
      </c>
      <c r="P23" s="56"/>
      <c r="Q23" s="56"/>
      <c r="T23" s="21"/>
    </row>
    <row r="24" spans="3:20" outlineLevel="1">
      <c r="D24" s="23">
        <f>D23+1</f>
        <v>2</v>
      </c>
      <c r="E24" s="55"/>
      <c r="F24" s="55"/>
      <c r="G24" s="55"/>
      <c r="H24" s="55"/>
      <c r="I24" s="29">
        <f t="shared" ref="I24:I32" si="10">IF(H24="",$F24*G24,$F24*G24*H24)</f>
        <v>0</v>
      </c>
      <c r="J24" s="29" t="e">
        <f t="shared" si="7"/>
        <v>#DIV/0!</v>
      </c>
      <c r="L24" s="55"/>
      <c r="M24" s="55"/>
      <c r="N24" s="29">
        <f t="shared" si="8"/>
        <v>0</v>
      </c>
      <c r="O24" s="29" t="e">
        <f t="shared" si="9"/>
        <v>#DIV/0!</v>
      </c>
      <c r="P24" s="56"/>
      <c r="Q24" s="56"/>
      <c r="T24" s="21"/>
    </row>
    <row r="25" spans="3:20" outlineLevel="1">
      <c r="D25" s="23">
        <f t="shared" ref="D25:D32" si="11">D24+1</f>
        <v>3</v>
      </c>
      <c r="E25" s="55"/>
      <c r="F25" s="55"/>
      <c r="G25" s="55"/>
      <c r="H25" s="55"/>
      <c r="I25" s="29">
        <f t="shared" si="10"/>
        <v>0</v>
      </c>
      <c r="J25" s="29" t="e">
        <f t="shared" si="7"/>
        <v>#DIV/0!</v>
      </c>
      <c r="L25" s="55"/>
      <c r="M25" s="55"/>
      <c r="N25" s="29">
        <f t="shared" si="8"/>
        <v>0</v>
      </c>
      <c r="O25" s="29" t="e">
        <f t="shared" si="9"/>
        <v>#DIV/0!</v>
      </c>
      <c r="P25" s="56"/>
      <c r="Q25" s="56"/>
      <c r="T25" s="21"/>
    </row>
    <row r="26" spans="3:20" outlineLevel="1">
      <c r="D26" s="23">
        <f t="shared" si="11"/>
        <v>4</v>
      </c>
      <c r="E26" s="55"/>
      <c r="F26" s="55"/>
      <c r="G26" s="55"/>
      <c r="H26" s="55"/>
      <c r="I26" s="29">
        <f t="shared" si="10"/>
        <v>0</v>
      </c>
      <c r="J26" s="29" t="e">
        <f t="shared" si="7"/>
        <v>#DIV/0!</v>
      </c>
      <c r="L26" s="55"/>
      <c r="M26" s="55"/>
      <c r="N26" s="29">
        <f t="shared" si="8"/>
        <v>0</v>
      </c>
      <c r="O26" s="29" t="e">
        <f t="shared" si="9"/>
        <v>#DIV/0!</v>
      </c>
      <c r="P26" s="56"/>
      <c r="Q26" s="56"/>
      <c r="T26" s="21"/>
    </row>
    <row r="27" spans="3:20" outlineLevel="1">
      <c r="D27" s="23">
        <f t="shared" si="11"/>
        <v>5</v>
      </c>
      <c r="E27" s="55"/>
      <c r="F27" s="55"/>
      <c r="G27" s="55"/>
      <c r="H27" s="55"/>
      <c r="I27" s="29">
        <f t="shared" si="10"/>
        <v>0</v>
      </c>
      <c r="J27" s="29" t="e">
        <f t="shared" si="7"/>
        <v>#DIV/0!</v>
      </c>
      <c r="L27" s="55"/>
      <c r="M27" s="55"/>
      <c r="N27" s="29">
        <f t="shared" si="8"/>
        <v>0</v>
      </c>
      <c r="O27" s="29" t="e">
        <f t="shared" si="9"/>
        <v>#DIV/0!</v>
      </c>
      <c r="P27" s="56"/>
      <c r="Q27" s="56"/>
      <c r="T27" s="21"/>
    </row>
    <row r="28" spans="3:20" outlineLevel="1">
      <c r="D28" s="23">
        <f t="shared" si="11"/>
        <v>6</v>
      </c>
      <c r="E28" s="55"/>
      <c r="F28" s="55"/>
      <c r="G28" s="55"/>
      <c r="H28" s="55"/>
      <c r="I28" s="29">
        <f t="shared" si="10"/>
        <v>0</v>
      </c>
      <c r="J28" s="29" t="e">
        <f t="shared" si="7"/>
        <v>#DIV/0!</v>
      </c>
      <c r="L28" s="55"/>
      <c r="M28" s="55"/>
      <c r="N28" s="29">
        <f t="shared" si="8"/>
        <v>0</v>
      </c>
      <c r="O28" s="29" t="e">
        <f t="shared" si="9"/>
        <v>#DIV/0!</v>
      </c>
      <c r="P28" s="56"/>
      <c r="Q28" s="56"/>
      <c r="T28" s="21"/>
    </row>
    <row r="29" spans="3:20" outlineLevel="1">
      <c r="D29" s="23">
        <f t="shared" si="11"/>
        <v>7</v>
      </c>
      <c r="E29" s="55"/>
      <c r="F29" s="55"/>
      <c r="G29" s="55"/>
      <c r="H29" s="55"/>
      <c r="I29" s="29">
        <f t="shared" si="10"/>
        <v>0</v>
      </c>
      <c r="J29" s="29" t="e">
        <f t="shared" si="7"/>
        <v>#DIV/0!</v>
      </c>
      <c r="L29" s="55"/>
      <c r="M29" s="55"/>
      <c r="N29" s="29">
        <f t="shared" si="8"/>
        <v>0</v>
      </c>
      <c r="O29" s="29" t="e">
        <f t="shared" si="9"/>
        <v>#DIV/0!</v>
      </c>
      <c r="P29" s="56"/>
      <c r="Q29" s="56"/>
      <c r="T29" s="21"/>
    </row>
    <row r="30" spans="3:20" outlineLevel="1">
      <c r="D30" s="23">
        <f t="shared" si="11"/>
        <v>8</v>
      </c>
      <c r="E30" s="55"/>
      <c r="F30" s="55"/>
      <c r="G30" s="55"/>
      <c r="H30" s="55"/>
      <c r="I30" s="29">
        <f t="shared" si="10"/>
        <v>0</v>
      </c>
      <c r="J30" s="29" t="e">
        <f t="shared" si="7"/>
        <v>#DIV/0!</v>
      </c>
      <c r="L30" s="55"/>
      <c r="M30" s="55"/>
      <c r="N30" s="29">
        <f t="shared" si="8"/>
        <v>0</v>
      </c>
      <c r="O30" s="29" t="e">
        <f t="shared" si="9"/>
        <v>#DIV/0!</v>
      </c>
      <c r="P30" s="56"/>
      <c r="Q30" s="56"/>
      <c r="T30" s="21"/>
    </row>
    <row r="31" spans="3:20" outlineLevel="1">
      <c r="D31" s="23">
        <f t="shared" si="11"/>
        <v>9</v>
      </c>
      <c r="E31" s="55"/>
      <c r="F31" s="55"/>
      <c r="G31" s="55"/>
      <c r="H31" s="55"/>
      <c r="I31" s="29">
        <f t="shared" si="10"/>
        <v>0</v>
      </c>
      <c r="J31" s="29" t="e">
        <f t="shared" si="7"/>
        <v>#DIV/0!</v>
      </c>
      <c r="L31" s="55"/>
      <c r="M31" s="55"/>
      <c r="N31" s="29">
        <f t="shared" si="8"/>
        <v>0</v>
      </c>
      <c r="O31" s="29" t="e">
        <f t="shared" si="9"/>
        <v>#DIV/0!</v>
      </c>
      <c r="P31" s="56"/>
      <c r="Q31" s="56"/>
      <c r="T31" s="21"/>
    </row>
    <row r="32" spans="3:20" outlineLevel="1">
      <c r="D32" s="23">
        <f t="shared" si="11"/>
        <v>10</v>
      </c>
      <c r="E32" s="55"/>
      <c r="F32" s="55"/>
      <c r="G32" s="55"/>
      <c r="H32" s="55"/>
      <c r="I32" s="29">
        <f t="shared" si="10"/>
        <v>0</v>
      </c>
      <c r="J32" s="29" t="e">
        <f t="shared" si="7"/>
        <v>#DIV/0!</v>
      </c>
      <c r="L32" s="55"/>
      <c r="M32" s="55"/>
      <c r="N32" s="29">
        <f t="shared" si="8"/>
        <v>0</v>
      </c>
      <c r="O32" s="29" t="e">
        <f t="shared" si="9"/>
        <v>#DIV/0!</v>
      </c>
      <c r="P32" s="56"/>
      <c r="Q32" s="56"/>
      <c r="T32" s="21"/>
    </row>
    <row r="33" spans="3:20" s="35" customFormat="1">
      <c r="D33" s="36"/>
      <c r="E33" s="36" t="s">
        <v>45</v>
      </c>
      <c r="F33" s="37"/>
      <c r="G33" s="37"/>
      <c r="H33" s="37"/>
      <c r="I33" s="36">
        <f>SUM(I23:I32)</f>
        <v>0</v>
      </c>
      <c r="J33" s="36" t="e">
        <f>SUM(J23:J32)</f>
        <v>#DIV/0!</v>
      </c>
      <c r="K33"/>
      <c r="L33" s="37"/>
      <c r="M33" s="37"/>
      <c r="N33" s="36">
        <f>SUM(N23:N32)</f>
        <v>0</v>
      </c>
      <c r="O33" s="36" t="e">
        <f>SUM(O23:O32)</f>
        <v>#DIV/0!</v>
      </c>
      <c r="P33" s="38"/>
      <c r="Q33" s="38"/>
    </row>
    <row r="34" spans="3:20">
      <c r="T34" s="21"/>
    </row>
    <row r="35" spans="3:20">
      <c r="G35" s="179" t="str">
        <f>G22</f>
        <v>Number of people / units</v>
      </c>
      <c r="H35" s="179"/>
      <c r="I35" s="179"/>
      <c r="J35" s="179"/>
      <c r="L35" s="179" t="str">
        <f>L21</f>
        <v>Full coverage case</v>
      </c>
      <c r="M35" s="179"/>
      <c r="N35" s="179"/>
      <c r="O35" s="179"/>
      <c r="P35" s="180" t="s">
        <v>50</v>
      </c>
      <c r="Q35" s="181"/>
      <c r="T35" s="21"/>
    </row>
    <row r="36" spans="3:20" ht="48">
      <c r="C36" s="1" t="str">
        <f>'B. CostCategories'!F77</f>
        <v>R66</v>
      </c>
      <c r="D36" s="28" t="s">
        <v>46</v>
      </c>
      <c r="E36" s="28">
        <f>INDEX('B. CostCategories'!E:E,MATCH(C36,'B. CostCategories'!F:F,0))</f>
        <v>0</v>
      </c>
      <c r="F36" s="28" t="str">
        <f>"Unit cost ("&amp;I_CurrencySymbol &amp;")"</f>
        <v>Unit cost ()</v>
      </c>
      <c r="G36" s="28" t="s">
        <v>47</v>
      </c>
      <c r="H36" s="28" t="s">
        <v>48</v>
      </c>
      <c r="I36" s="28" t="str">
        <f>"Total cost ("&amp;I_CurrencySymbol&amp;")"</f>
        <v>Total cost ()</v>
      </c>
      <c r="J36" s="28" t="s">
        <v>44</v>
      </c>
      <c r="L36" s="32" t="str">
        <f t="shared" ref="L36:O36" si="12">G36</f>
        <v>Number of people / units</v>
      </c>
      <c r="M36" s="30" t="str">
        <f t="shared" si="12"/>
        <v>Days / hours</v>
      </c>
      <c r="N36" s="30" t="str">
        <f t="shared" si="12"/>
        <v>Total cost ()</v>
      </c>
      <c r="O36" s="31" t="str">
        <f t="shared" si="12"/>
        <v>Total cost $</v>
      </c>
      <c r="P36" s="34" t="s">
        <v>51</v>
      </c>
      <c r="Q36" s="34" t="s">
        <v>52</v>
      </c>
      <c r="T36" s="21"/>
    </row>
    <row r="37" spans="3:20" outlineLevel="1">
      <c r="D37" s="23">
        <v>1</v>
      </c>
      <c r="E37" s="55"/>
      <c r="F37" s="55"/>
      <c r="G37" s="55"/>
      <c r="H37" s="55"/>
      <c r="I37" s="29">
        <f>IF(H37="",$F37*G37,$F37*G37*H37)</f>
        <v>0</v>
      </c>
      <c r="J37" s="29" t="e">
        <f t="shared" ref="J37:J46" si="13">I37/I_ExchangeRate</f>
        <v>#DIV/0!</v>
      </c>
      <c r="L37" s="55"/>
      <c r="M37" s="55"/>
      <c r="N37" s="29">
        <f t="shared" ref="N37:N46" si="14">IF(M37="",$F37*L37,$F37*L37*M37)</f>
        <v>0</v>
      </c>
      <c r="O37" s="29" t="e">
        <f t="shared" ref="O37:O46" si="15">N37/I_ExchangeRate</f>
        <v>#DIV/0!</v>
      </c>
      <c r="P37" s="56"/>
      <c r="Q37" s="56"/>
      <c r="T37" s="21"/>
    </row>
    <row r="38" spans="3:20" outlineLevel="1">
      <c r="D38" s="23">
        <f>D37+1</f>
        <v>2</v>
      </c>
      <c r="E38" s="55"/>
      <c r="F38" s="55"/>
      <c r="G38" s="55"/>
      <c r="H38" s="55"/>
      <c r="I38" s="29">
        <f t="shared" ref="I38:I46" si="16">IF(H38="",$F38*G38,$F38*G38*H38)</f>
        <v>0</v>
      </c>
      <c r="J38" s="29" t="e">
        <f t="shared" si="13"/>
        <v>#DIV/0!</v>
      </c>
      <c r="L38" s="55"/>
      <c r="M38" s="55"/>
      <c r="N38" s="29">
        <f t="shared" si="14"/>
        <v>0</v>
      </c>
      <c r="O38" s="29" t="e">
        <f t="shared" si="15"/>
        <v>#DIV/0!</v>
      </c>
      <c r="P38" s="56"/>
      <c r="Q38" s="56"/>
      <c r="T38" s="21"/>
    </row>
    <row r="39" spans="3:20" outlineLevel="1">
      <c r="D39" s="23">
        <f t="shared" ref="D39:D46" si="17">D38+1</f>
        <v>3</v>
      </c>
      <c r="E39" s="55"/>
      <c r="F39" s="55"/>
      <c r="G39" s="55"/>
      <c r="H39" s="55"/>
      <c r="I39" s="29">
        <f t="shared" si="16"/>
        <v>0</v>
      </c>
      <c r="J39" s="29" t="e">
        <f t="shared" si="13"/>
        <v>#DIV/0!</v>
      </c>
      <c r="L39" s="55"/>
      <c r="M39" s="55"/>
      <c r="N39" s="29">
        <f t="shared" si="14"/>
        <v>0</v>
      </c>
      <c r="O39" s="29" t="e">
        <f t="shared" si="15"/>
        <v>#DIV/0!</v>
      </c>
      <c r="P39" s="56"/>
      <c r="Q39" s="56"/>
      <c r="T39" s="21"/>
    </row>
    <row r="40" spans="3:20" outlineLevel="1">
      <c r="D40" s="23">
        <f t="shared" si="17"/>
        <v>4</v>
      </c>
      <c r="E40" s="55"/>
      <c r="F40" s="55"/>
      <c r="G40" s="55"/>
      <c r="H40" s="55"/>
      <c r="I40" s="29">
        <f t="shared" si="16"/>
        <v>0</v>
      </c>
      <c r="J40" s="29" t="e">
        <f t="shared" si="13"/>
        <v>#DIV/0!</v>
      </c>
      <c r="L40" s="55"/>
      <c r="M40" s="55"/>
      <c r="N40" s="29">
        <f t="shared" si="14"/>
        <v>0</v>
      </c>
      <c r="O40" s="29" t="e">
        <f t="shared" si="15"/>
        <v>#DIV/0!</v>
      </c>
      <c r="P40" s="56"/>
      <c r="Q40" s="56"/>
      <c r="T40" s="21"/>
    </row>
    <row r="41" spans="3:20" outlineLevel="1">
      <c r="D41" s="23">
        <f t="shared" si="17"/>
        <v>5</v>
      </c>
      <c r="E41" s="55"/>
      <c r="F41" s="55"/>
      <c r="G41" s="55"/>
      <c r="H41" s="55"/>
      <c r="I41" s="29">
        <f t="shared" si="16"/>
        <v>0</v>
      </c>
      <c r="J41" s="29" t="e">
        <f t="shared" si="13"/>
        <v>#DIV/0!</v>
      </c>
      <c r="L41" s="55"/>
      <c r="M41" s="55"/>
      <c r="N41" s="29">
        <f t="shared" si="14"/>
        <v>0</v>
      </c>
      <c r="O41" s="29" t="e">
        <f t="shared" si="15"/>
        <v>#DIV/0!</v>
      </c>
      <c r="P41" s="56"/>
      <c r="Q41" s="56"/>
      <c r="T41" s="21"/>
    </row>
    <row r="42" spans="3:20" outlineLevel="1">
      <c r="D42" s="23">
        <f t="shared" si="17"/>
        <v>6</v>
      </c>
      <c r="E42" s="55"/>
      <c r="F42" s="55"/>
      <c r="G42" s="55"/>
      <c r="H42" s="55"/>
      <c r="I42" s="29">
        <f t="shared" si="16"/>
        <v>0</v>
      </c>
      <c r="J42" s="29" t="e">
        <f t="shared" si="13"/>
        <v>#DIV/0!</v>
      </c>
      <c r="L42" s="55"/>
      <c r="M42" s="55"/>
      <c r="N42" s="29">
        <f t="shared" si="14"/>
        <v>0</v>
      </c>
      <c r="O42" s="29" t="e">
        <f t="shared" si="15"/>
        <v>#DIV/0!</v>
      </c>
      <c r="P42" s="56"/>
      <c r="Q42" s="56"/>
      <c r="T42" s="21"/>
    </row>
    <row r="43" spans="3:20" outlineLevel="1">
      <c r="D43" s="23">
        <f t="shared" si="17"/>
        <v>7</v>
      </c>
      <c r="E43" s="55"/>
      <c r="F43" s="55"/>
      <c r="G43" s="55"/>
      <c r="H43" s="55"/>
      <c r="I43" s="29">
        <f t="shared" si="16"/>
        <v>0</v>
      </c>
      <c r="J43" s="29" t="e">
        <f t="shared" si="13"/>
        <v>#DIV/0!</v>
      </c>
      <c r="L43" s="55"/>
      <c r="M43" s="55"/>
      <c r="N43" s="29">
        <f t="shared" si="14"/>
        <v>0</v>
      </c>
      <c r="O43" s="29" t="e">
        <f t="shared" si="15"/>
        <v>#DIV/0!</v>
      </c>
      <c r="P43" s="56"/>
      <c r="Q43" s="56"/>
      <c r="T43" s="21"/>
    </row>
    <row r="44" spans="3:20" outlineLevel="1">
      <c r="D44" s="23">
        <f t="shared" si="17"/>
        <v>8</v>
      </c>
      <c r="E44" s="55"/>
      <c r="F44" s="55"/>
      <c r="G44" s="55"/>
      <c r="H44" s="55"/>
      <c r="I44" s="29">
        <f t="shared" si="16"/>
        <v>0</v>
      </c>
      <c r="J44" s="29" t="e">
        <f t="shared" si="13"/>
        <v>#DIV/0!</v>
      </c>
      <c r="L44" s="55"/>
      <c r="M44" s="55"/>
      <c r="N44" s="29">
        <f t="shared" si="14"/>
        <v>0</v>
      </c>
      <c r="O44" s="29" t="e">
        <f t="shared" si="15"/>
        <v>#DIV/0!</v>
      </c>
      <c r="P44" s="56"/>
      <c r="Q44" s="56"/>
      <c r="T44" s="21"/>
    </row>
    <row r="45" spans="3:20" outlineLevel="1">
      <c r="D45" s="23">
        <f t="shared" si="17"/>
        <v>9</v>
      </c>
      <c r="E45" s="55"/>
      <c r="F45" s="55"/>
      <c r="G45" s="55"/>
      <c r="H45" s="55"/>
      <c r="I45" s="29">
        <f t="shared" si="16"/>
        <v>0</v>
      </c>
      <c r="J45" s="29" t="e">
        <f t="shared" si="13"/>
        <v>#DIV/0!</v>
      </c>
      <c r="L45" s="55"/>
      <c r="M45" s="55"/>
      <c r="N45" s="29">
        <f t="shared" si="14"/>
        <v>0</v>
      </c>
      <c r="O45" s="29" t="e">
        <f t="shared" si="15"/>
        <v>#DIV/0!</v>
      </c>
      <c r="P45" s="56"/>
      <c r="Q45" s="56"/>
      <c r="T45" s="21"/>
    </row>
    <row r="46" spans="3:20" outlineLevel="1">
      <c r="D46" s="23">
        <f t="shared" si="17"/>
        <v>10</v>
      </c>
      <c r="E46" s="55"/>
      <c r="F46" s="55"/>
      <c r="G46" s="55"/>
      <c r="H46" s="55"/>
      <c r="I46" s="29">
        <f t="shared" si="16"/>
        <v>0</v>
      </c>
      <c r="J46" s="29" t="e">
        <f t="shared" si="13"/>
        <v>#DIV/0!</v>
      </c>
      <c r="L46" s="55"/>
      <c r="M46" s="55"/>
      <c r="N46" s="29">
        <f t="shared" si="14"/>
        <v>0</v>
      </c>
      <c r="O46" s="29" t="e">
        <f t="shared" si="15"/>
        <v>#DIV/0!</v>
      </c>
      <c r="P46" s="56"/>
      <c r="Q46" s="56"/>
      <c r="T46" s="21"/>
    </row>
    <row r="47" spans="3:20" s="35" customFormat="1">
      <c r="D47" s="36"/>
      <c r="E47" s="36" t="s">
        <v>45</v>
      </c>
      <c r="F47" s="37"/>
      <c r="G47" s="37"/>
      <c r="H47" s="37"/>
      <c r="I47" s="36">
        <f>SUM(I37:I46)</f>
        <v>0</v>
      </c>
      <c r="J47" s="36" t="e">
        <f>SUM(J37:J46)</f>
        <v>#DIV/0!</v>
      </c>
      <c r="K47"/>
      <c r="L47" s="37"/>
      <c r="M47" s="37"/>
      <c r="N47" s="36">
        <f>SUM(N37:N46)</f>
        <v>0</v>
      </c>
      <c r="O47" s="36" t="e">
        <f>SUM(O37:O46)</f>
        <v>#DIV/0!</v>
      </c>
      <c r="P47" s="38"/>
      <c r="Q47" s="38"/>
    </row>
    <row r="48" spans="3:20" s="62" customFormat="1" ht="14"/>
    <row r="49" spans="4:17" s="62" customFormat="1" ht="14"/>
    <row r="50" spans="4:17">
      <c r="D50" s="20" t="s">
        <v>128</v>
      </c>
      <c r="E50" s="21"/>
      <c r="F50" s="26"/>
      <c r="G50" s="26"/>
      <c r="H50" s="27"/>
      <c r="I50" s="27"/>
      <c r="J50" s="27"/>
    </row>
    <row r="51" spans="4:17">
      <c r="E51" s="21"/>
      <c r="F51" s="26"/>
      <c r="G51" s="26"/>
      <c r="H51" s="27"/>
      <c r="I51" s="27"/>
      <c r="J51" s="27"/>
    </row>
    <row r="52" spans="4:17">
      <c r="D52" t="s">
        <v>129</v>
      </c>
      <c r="E52" s="21"/>
      <c r="F52" s="26"/>
      <c r="G52" s="26"/>
      <c r="H52" s="27"/>
      <c r="I52" s="27"/>
      <c r="J52" s="27"/>
    </row>
    <row r="53" spans="4:17">
      <c r="E53" s="21"/>
      <c r="F53" s="26"/>
      <c r="G53" s="26"/>
      <c r="H53" s="27"/>
      <c r="I53" s="27"/>
      <c r="J53" s="27"/>
    </row>
    <row r="54" spans="4:17">
      <c r="D54" s="57"/>
      <c r="E54" s="57"/>
      <c r="F54" s="57"/>
      <c r="G54" s="57"/>
      <c r="H54" s="57"/>
      <c r="I54" s="57"/>
      <c r="J54" s="57"/>
      <c r="K54" s="177"/>
      <c r="L54" s="178"/>
      <c r="M54" s="57"/>
      <c r="N54" s="57"/>
      <c r="O54" s="57"/>
      <c r="P54" s="57"/>
      <c r="Q54" s="57"/>
    </row>
    <row r="55" spans="4:17">
      <c r="D55" s="57"/>
      <c r="E55" s="57"/>
      <c r="F55" s="57"/>
      <c r="G55" s="57"/>
      <c r="H55" s="57"/>
      <c r="I55" s="57"/>
      <c r="J55" s="57"/>
      <c r="K55" s="177"/>
      <c r="L55" s="178"/>
      <c r="M55" s="57"/>
      <c r="N55" s="57"/>
      <c r="O55" s="57"/>
      <c r="P55" s="57"/>
      <c r="Q55" s="57"/>
    </row>
    <row r="56" spans="4:17">
      <c r="D56" s="57"/>
      <c r="E56" s="57"/>
      <c r="F56" s="57"/>
      <c r="G56" s="57"/>
      <c r="H56" s="57"/>
      <c r="I56" s="57"/>
      <c r="J56" s="57"/>
      <c r="K56" s="177"/>
      <c r="L56" s="178"/>
      <c r="M56" s="57"/>
      <c r="N56" s="57"/>
      <c r="O56" s="57"/>
      <c r="P56" s="57"/>
      <c r="Q56" s="57"/>
    </row>
    <row r="57" spans="4:17">
      <c r="D57" s="57"/>
      <c r="E57" s="57"/>
      <c r="F57" s="57"/>
      <c r="G57" s="57"/>
      <c r="H57" s="57"/>
      <c r="I57" s="57"/>
      <c r="J57" s="57"/>
      <c r="K57" s="177"/>
      <c r="L57" s="178"/>
      <c r="M57" s="57"/>
      <c r="N57" s="57"/>
      <c r="O57" s="57"/>
      <c r="P57" s="57"/>
      <c r="Q57" s="57"/>
    </row>
    <row r="58" spans="4:17">
      <c r="D58" s="57"/>
      <c r="E58" s="57"/>
      <c r="F58" s="57"/>
      <c r="G58" s="57"/>
      <c r="H58" s="57"/>
      <c r="I58" s="57"/>
      <c r="J58" s="57"/>
      <c r="K58" s="177"/>
      <c r="L58" s="178"/>
      <c r="M58" s="57"/>
      <c r="N58" s="57"/>
      <c r="O58" s="57"/>
      <c r="P58" s="57"/>
      <c r="Q58" s="57"/>
    </row>
    <row r="59" spans="4:17">
      <c r="D59" s="57"/>
      <c r="E59" s="57"/>
      <c r="F59" s="57"/>
      <c r="G59" s="57"/>
      <c r="H59" s="57"/>
      <c r="I59" s="57"/>
      <c r="J59" s="57"/>
      <c r="K59" s="177"/>
      <c r="L59" s="178"/>
      <c r="M59" s="57"/>
      <c r="N59" s="57"/>
      <c r="O59" s="57"/>
      <c r="P59" s="57"/>
      <c r="Q59" s="57"/>
    </row>
    <row r="60" spans="4:17">
      <c r="D60" s="57"/>
      <c r="E60" s="57"/>
      <c r="F60" s="57"/>
      <c r="G60" s="57"/>
      <c r="H60" s="57"/>
      <c r="I60" s="57"/>
      <c r="J60" s="57"/>
      <c r="K60" s="177"/>
      <c r="L60" s="178"/>
      <c r="M60" s="57"/>
      <c r="N60" s="57"/>
      <c r="O60" s="57"/>
      <c r="P60" s="57"/>
      <c r="Q60" s="57"/>
    </row>
    <row r="61" spans="4:17">
      <c r="D61" s="57"/>
      <c r="E61" s="57"/>
      <c r="F61" s="57"/>
      <c r="G61" s="57"/>
      <c r="H61" s="57"/>
      <c r="I61" s="57"/>
      <c r="J61" s="57"/>
      <c r="K61" s="177"/>
      <c r="L61" s="178"/>
      <c r="M61" s="57"/>
      <c r="N61" s="57"/>
      <c r="O61" s="57"/>
      <c r="P61" s="57"/>
      <c r="Q61" s="57"/>
    </row>
    <row r="62" spans="4:17">
      <c r="D62" s="57"/>
      <c r="E62" s="57"/>
      <c r="F62" s="57"/>
      <c r="G62" s="57"/>
      <c r="H62" s="57"/>
      <c r="I62" s="57"/>
      <c r="J62" s="57"/>
      <c r="K62" s="177"/>
      <c r="L62" s="178"/>
      <c r="M62" s="57"/>
      <c r="N62" s="57"/>
      <c r="O62" s="57"/>
      <c r="P62" s="57"/>
      <c r="Q62" s="57"/>
    </row>
    <row r="63" spans="4:17">
      <c r="D63" s="57"/>
      <c r="E63" s="57"/>
      <c r="F63" s="57"/>
      <c r="G63" s="57"/>
      <c r="H63" s="57"/>
      <c r="I63" s="57"/>
      <c r="J63" s="57"/>
      <c r="K63" s="177"/>
      <c r="L63" s="178"/>
      <c r="M63" s="57"/>
      <c r="N63" s="57"/>
      <c r="O63" s="57"/>
      <c r="P63" s="57"/>
      <c r="Q63" s="57"/>
    </row>
    <row r="64" spans="4:17">
      <c r="D64" s="57"/>
      <c r="E64" s="57"/>
      <c r="F64" s="57"/>
      <c r="G64" s="57"/>
      <c r="H64" s="57"/>
      <c r="I64" s="57"/>
      <c r="J64" s="57"/>
      <c r="K64" s="177"/>
      <c r="L64" s="178"/>
      <c r="M64" s="57"/>
      <c r="N64" s="57"/>
      <c r="O64" s="57"/>
      <c r="P64" s="57"/>
      <c r="Q64" s="57"/>
    </row>
    <row r="65" spans="4:17">
      <c r="D65" s="57"/>
      <c r="E65" s="57"/>
      <c r="F65" s="57"/>
      <c r="G65" s="57"/>
      <c r="H65" s="57"/>
      <c r="I65" s="57"/>
      <c r="J65" s="57"/>
      <c r="K65" s="177"/>
      <c r="L65" s="178"/>
      <c r="M65" s="57"/>
      <c r="N65" s="57"/>
      <c r="O65" s="57"/>
      <c r="P65" s="57"/>
      <c r="Q65" s="57"/>
    </row>
  </sheetData>
  <sheetProtection algorithmName="SHA-512" hashValue="u7Ihe9NY/yl9MlDpYv8vnYv2qen+wfMeWNYmFlId5wmxs7Z0IPgV8rhDRXMOXRkGYQoB99koygY5zqIAvCgA4g==" saltValue="lrxvBUWqt8nJJz6UR/FC/g==" spinCount="100000" sheet="1" objects="1" scenarios="1"/>
  <mergeCells count="21">
    <mergeCell ref="G35:J35"/>
    <mergeCell ref="L35:O35"/>
    <mergeCell ref="P35:Q35"/>
    <mergeCell ref="G7:J7"/>
    <mergeCell ref="L7:O7"/>
    <mergeCell ref="P7:Q7"/>
    <mergeCell ref="G21:J21"/>
    <mergeCell ref="L21:O21"/>
    <mergeCell ref="P21:Q21"/>
    <mergeCell ref="K65:L65"/>
    <mergeCell ref="K54:L54"/>
    <mergeCell ref="K55:L55"/>
    <mergeCell ref="K56:L56"/>
    <mergeCell ref="K57:L57"/>
    <mergeCell ref="K58:L58"/>
    <mergeCell ref="K59:L59"/>
    <mergeCell ref="K60:L60"/>
    <mergeCell ref="K61:L61"/>
    <mergeCell ref="K62:L62"/>
    <mergeCell ref="K63:L63"/>
    <mergeCell ref="K64:L64"/>
  </mergeCells>
  <dataValidations count="1">
    <dataValidation type="decimal" operator="greaterThanOrEqual" allowBlank="1" showInputMessage="1" showErrorMessage="1" errorTitle="Check your value." error="Please ensure you enter a positive numerical value. " sqref="F9:H18 F23:H32 F37:H46 L9:M18 L23:M32 L37:M46" xr:uid="{0E0D6161-A995-4EFE-A35A-8C2A9D5F047E}">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32769" r:id="rId4" name="Box_Home">
      <controlPr locked="0" defaultSize="0" print="0" autoFill="0" autoPict="0" macro="[0]!GoToHomeScreen_Click">
        <anchor moveWithCells="1" sizeWithCells="1">
          <from>
            <xdr:col>15</xdr:col>
            <xdr:colOff>2527300</xdr:colOff>
            <xdr:row>1</xdr:row>
            <xdr:rowOff>12700</xdr:rowOff>
          </from>
          <to>
            <xdr:col>16</xdr:col>
            <xdr:colOff>1739900</xdr:colOff>
            <xdr:row>3</xdr:row>
            <xdr:rowOff>25400</xdr:rowOff>
          </to>
        </anchor>
      </controlPr>
    </control>
    <control shapeId="32770" r:id="rId5" name="DD_PageNav">
      <controlPr locked="0" defaultSize="0" autoLine="0" autoPict="0" macro="[0]!DD_DD_PageNav_Change">
        <anchor moveWithCells="1">
          <from>
            <xdr:col>15</xdr:col>
            <xdr:colOff>254000</xdr:colOff>
            <xdr:row>1</xdr:row>
            <xdr:rowOff>12700</xdr:rowOff>
          </from>
          <to>
            <xdr:col>15</xdr:col>
            <xdr:colOff>2235200</xdr:colOff>
            <xdr:row>3</xdr:row>
            <xdr:rowOff>38100</xdr:rowOff>
          </to>
        </anchor>
      </controlPr>
    </control>
  </controls>
</worksheet>
</file>

<file path=xl/worksheets/sheet24.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5C77F-5537-4741-980A-1BE2C6B0FE80}">
  <sheetPr codeName="NewCategory4">
    <tabColor rgb="FFFFFFB9"/>
  </sheetPr>
  <dimension ref="C2:T65"/>
  <sheetViews>
    <sheetView showGridLines="0" zoomScale="80" zoomScaleNormal="80" workbookViewId="0">
      <selection activeCell="J46" sqref="J46"/>
    </sheetView>
  </sheetViews>
  <sheetFormatPr baseColWidth="10" defaultColWidth="8.83203125" defaultRowHeight="15" outlineLevelRow="1"/>
  <cols>
    <col min="1" max="2" width="2.6640625" customWidth="1"/>
    <col min="3" max="3" width="2.6640625"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20">
        <f>'B. CostCategories'!D78</f>
        <v>0</v>
      </c>
      <c r="E2" s="20"/>
    </row>
    <row r="3" spans="3:17" ht="2" customHeight="1">
      <c r="D3" s="10"/>
      <c r="E3" s="10"/>
      <c r="F3" s="10"/>
      <c r="G3" s="10"/>
      <c r="H3" s="10"/>
    </row>
    <row r="5" spans="3:17">
      <c r="D5" t="s">
        <v>331</v>
      </c>
    </row>
    <row r="7" spans="3:17" ht="14.5" customHeight="1">
      <c r="G7" s="179" t="str">
        <f>DetailedSummary!$K$9</f>
        <v>Typical case</v>
      </c>
      <c r="H7" s="179"/>
      <c r="I7" s="179"/>
      <c r="J7" s="179"/>
      <c r="L7" s="179" t="str">
        <f>DetailedSummary!$M$9</f>
        <v>Full coverage case</v>
      </c>
      <c r="M7" s="179"/>
      <c r="N7" s="179"/>
      <c r="O7" s="179"/>
      <c r="P7" s="180" t="s">
        <v>50</v>
      </c>
      <c r="Q7" s="181"/>
    </row>
    <row r="8" spans="3:17" s="1" customFormat="1" ht="48">
      <c r="C8" s="1" t="str">
        <f>'B. CostCategories'!F78</f>
        <v>R67</v>
      </c>
      <c r="D8" s="28" t="s">
        <v>46</v>
      </c>
      <c r="E8" s="28">
        <f>INDEX('B. CostCategories'!E:E,MATCH(C8,'B. CostCategories'!F:F,0))</f>
        <v>0</v>
      </c>
      <c r="F8" s="28" t="str">
        <f>"Unit cost ("&amp;I_CurrencySymbol &amp;")"</f>
        <v>Unit cost ()</v>
      </c>
      <c r="G8" s="28" t="s">
        <v>47</v>
      </c>
      <c r="H8" s="28" t="s">
        <v>48</v>
      </c>
      <c r="I8" s="28" t="str">
        <f>"Total cost ("&amp;I_CurrencySymbol&amp;")"</f>
        <v>Total cost ()</v>
      </c>
      <c r="J8" s="28" t="s">
        <v>44</v>
      </c>
      <c r="K8"/>
      <c r="L8" s="32" t="str">
        <f t="shared" ref="L8:O8" si="0">G8</f>
        <v>Number of people / units</v>
      </c>
      <c r="M8" s="30" t="str">
        <f t="shared" si="0"/>
        <v>Days / hours</v>
      </c>
      <c r="N8" s="30" t="str">
        <f t="shared" si="0"/>
        <v>Total cost ()</v>
      </c>
      <c r="O8" s="31" t="str">
        <f t="shared" si="0"/>
        <v>Total cost $</v>
      </c>
      <c r="P8" s="34" t="s">
        <v>53</v>
      </c>
      <c r="Q8" s="34" t="s">
        <v>54</v>
      </c>
    </row>
    <row r="9" spans="3:17" outlineLevel="1">
      <c r="D9" s="23">
        <v>1</v>
      </c>
      <c r="E9" s="55"/>
      <c r="F9" s="55"/>
      <c r="G9" s="55"/>
      <c r="H9" s="55"/>
      <c r="I9" s="29">
        <f>IF(H9="",$F9*G9,$F9*G9*H9)</f>
        <v>0</v>
      </c>
      <c r="J9" s="29" t="e">
        <f t="shared" ref="J9:J18" si="1">I9/I_ExchangeRate</f>
        <v>#DIV/0!</v>
      </c>
      <c r="L9" s="55"/>
      <c r="M9" s="55"/>
      <c r="N9" s="29">
        <f>IF(M9="",$F9*L9,$F9*L9*M9)</f>
        <v>0</v>
      </c>
      <c r="O9" s="29" t="e">
        <f t="shared" ref="O9:O18" si="2">N9/I_ExchangeRate</f>
        <v>#DIV/0!</v>
      </c>
      <c r="P9" s="56"/>
      <c r="Q9" s="56"/>
    </row>
    <row r="10" spans="3:17" outlineLevel="1">
      <c r="D10" s="23">
        <f>D9+1</f>
        <v>2</v>
      </c>
      <c r="E10" s="55"/>
      <c r="F10" s="55"/>
      <c r="G10" s="55"/>
      <c r="H10" s="55"/>
      <c r="I10" s="29">
        <f t="shared" ref="I10:I18" si="3">IF(H10="",$F10*G10,$F10*G10*H10)</f>
        <v>0</v>
      </c>
      <c r="J10" s="29" t="e">
        <f t="shared" si="1"/>
        <v>#DIV/0!</v>
      </c>
      <c r="L10" s="55"/>
      <c r="M10" s="55"/>
      <c r="N10" s="29">
        <f>IF(M10="",$F10*L10,$F10*L10*M10)</f>
        <v>0</v>
      </c>
      <c r="O10" s="29" t="e">
        <f t="shared" si="2"/>
        <v>#DIV/0!</v>
      </c>
      <c r="P10" s="56"/>
      <c r="Q10" s="56"/>
    </row>
    <row r="11" spans="3:17" outlineLevel="1">
      <c r="D11" s="23">
        <f t="shared" ref="D11:D18" si="4">D10+1</f>
        <v>3</v>
      </c>
      <c r="E11" s="55"/>
      <c r="F11" s="55"/>
      <c r="G11" s="55"/>
      <c r="H11" s="55"/>
      <c r="I11" s="29">
        <f t="shared" si="3"/>
        <v>0</v>
      </c>
      <c r="J11" s="29" t="e">
        <f t="shared" si="1"/>
        <v>#DIV/0!</v>
      </c>
      <c r="L11" s="55"/>
      <c r="M11" s="55"/>
      <c r="N11" s="29">
        <f>IF(M11="",$F11*L11,$F11*L11*M11)</f>
        <v>0</v>
      </c>
      <c r="O11" s="29" t="e">
        <f t="shared" si="2"/>
        <v>#DIV/0!</v>
      </c>
      <c r="P11" s="56"/>
      <c r="Q11" s="56"/>
    </row>
    <row r="12" spans="3:17" outlineLevel="1">
      <c r="D12" s="23">
        <f t="shared" si="4"/>
        <v>4</v>
      </c>
      <c r="E12" s="55"/>
      <c r="F12" s="55"/>
      <c r="G12" s="55"/>
      <c r="H12" s="55"/>
      <c r="I12" s="29">
        <f t="shared" si="3"/>
        <v>0</v>
      </c>
      <c r="J12" s="29" t="e">
        <f t="shared" si="1"/>
        <v>#DIV/0!</v>
      </c>
      <c r="L12" s="55"/>
      <c r="M12" s="55"/>
      <c r="N12" s="29">
        <f t="shared" ref="N12:N18" si="5">IF(M12="",$F12*L12,$F12*L12*M12)</f>
        <v>0</v>
      </c>
      <c r="O12" s="29" t="e">
        <f t="shared" si="2"/>
        <v>#DIV/0!</v>
      </c>
      <c r="P12" s="56"/>
      <c r="Q12" s="56"/>
    </row>
    <row r="13" spans="3:17" outlineLevel="1">
      <c r="D13" s="23">
        <f t="shared" si="4"/>
        <v>5</v>
      </c>
      <c r="E13" s="55"/>
      <c r="F13" s="55"/>
      <c r="G13" s="55"/>
      <c r="H13" s="55"/>
      <c r="I13" s="29">
        <f t="shared" si="3"/>
        <v>0</v>
      </c>
      <c r="J13" s="29" t="e">
        <f t="shared" si="1"/>
        <v>#DIV/0!</v>
      </c>
      <c r="L13" s="55"/>
      <c r="M13" s="55"/>
      <c r="N13" s="29">
        <f t="shared" si="5"/>
        <v>0</v>
      </c>
      <c r="O13" s="29" t="e">
        <f t="shared" si="2"/>
        <v>#DIV/0!</v>
      </c>
      <c r="P13" s="56"/>
      <c r="Q13" s="56"/>
    </row>
    <row r="14" spans="3:17" outlineLevel="1">
      <c r="D14" s="23">
        <f t="shared" si="4"/>
        <v>6</v>
      </c>
      <c r="E14" s="55"/>
      <c r="F14" s="55"/>
      <c r="G14" s="55"/>
      <c r="H14" s="55"/>
      <c r="I14" s="29">
        <f t="shared" si="3"/>
        <v>0</v>
      </c>
      <c r="J14" s="29" t="e">
        <f t="shared" si="1"/>
        <v>#DIV/0!</v>
      </c>
      <c r="L14" s="55"/>
      <c r="M14" s="55"/>
      <c r="N14" s="29">
        <f t="shared" si="5"/>
        <v>0</v>
      </c>
      <c r="O14" s="29" t="e">
        <f t="shared" si="2"/>
        <v>#DIV/0!</v>
      </c>
      <c r="P14" s="56"/>
      <c r="Q14" s="56"/>
    </row>
    <row r="15" spans="3:17" outlineLevel="1">
      <c r="D15" s="23">
        <f t="shared" si="4"/>
        <v>7</v>
      </c>
      <c r="E15" s="55"/>
      <c r="F15" s="55"/>
      <c r="G15" s="55"/>
      <c r="H15" s="55"/>
      <c r="I15" s="29">
        <f t="shared" si="3"/>
        <v>0</v>
      </c>
      <c r="J15" s="29" t="e">
        <f t="shared" si="1"/>
        <v>#DIV/0!</v>
      </c>
      <c r="L15" s="55"/>
      <c r="M15" s="55"/>
      <c r="N15" s="29">
        <f t="shared" si="5"/>
        <v>0</v>
      </c>
      <c r="O15" s="29" t="e">
        <f t="shared" si="2"/>
        <v>#DIV/0!</v>
      </c>
      <c r="P15" s="56"/>
      <c r="Q15" s="56"/>
    </row>
    <row r="16" spans="3:17" outlineLevel="1">
      <c r="D16" s="23">
        <f t="shared" si="4"/>
        <v>8</v>
      </c>
      <c r="E16" s="55"/>
      <c r="F16" s="55"/>
      <c r="G16" s="55"/>
      <c r="H16" s="55"/>
      <c r="I16" s="29">
        <f t="shared" si="3"/>
        <v>0</v>
      </c>
      <c r="J16" s="29" t="e">
        <f t="shared" si="1"/>
        <v>#DIV/0!</v>
      </c>
      <c r="L16" s="55"/>
      <c r="M16" s="55"/>
      <c r="N16" s="29">
        <f t="shared" si="5"/>
        <v>0</v>
      </c>
      <c r="O16" s="29" t="e">
        <f t="shared" si="2"/>
        <v>#DIV/0!</v>
      </c>
      <c r="P16" s="56"/>
      <c r="Q16" s="56"/>
    </row>
    <row r="17" spans="3:20" outlineLevel="1">
      <c r="D17" s="23">
        <f t="shared" si="4"/>
        <v>9</v>
      </c>
      <c r="E17" s="55"/>
      <c r="F17" s="55"/>
      <c r="G17" s="55"/>
      <c r="H17" s="55"/>
      <c r="I17" s="29">
        <f t="shared" si="3"/>
        <v>0</v>
      </c>
      <c r="J17" s="29" t="e">
        <f t="shared" si="1"/>
        <v>#DIV/0!</v>
      </c>
      <c r="L17" s="55"/>
      <c r="M17" s="55"/>
      <c r="N17" s="29">
        <f t="shared" si="5"/>
        <v>0</v>
      </c>
      <c r="O17" s="29" t="e">
        <f t="shared" si="2"/>
        <v>#DIV/0!</v>
      </c>
      <c r="P17" s="56"/>
      <c r="Q17" s="56"/>
    </row>
    <row r="18" spans="3:20" outlineLevel="1">
      <c r="D18" s="23">
        <f t="shared" si="4"/>
        <v>10</v>
      </c>
      <c r="E18" s="55"/>
      <c r="F18" s="55"/>
      <c r="G18" s="55"/>
      <c r="H18" s="55"/>
      <c r="I18" s="29">
        <f t="shared" si="3"/>
        <v>0</v>
      </c>
      <c r="J18" s="29" t="e">
        <f t="shared" si="1"/>
        <v>#DIV/0!</v>
      </c>
      <c r="L18" s="55"/>
      <c r="M18" s="55"/>
      <c r="N18" s="29">
        <f t="shared" si="5"/>
        <v>0</v>
      </c>
      <c r="O18" s="29" t="e">
        <f t="shared" si="2"/>
        <v>#DIV/0!</v>
      </c>
      <c r="P18" s="56"/>
      <c r="Q18" s="56"/>
    </row>
    <row r="19" spans="3:20" s="35" customFormat="1">
      <c r="D19" s="36"/>
      <c r="E19" s="36" t="s">
        <v>45</v>
      </c>
      <c r="F19" s="37"/>
      <c r="G19" s="37"/>
      <c r="H19" s="37"/>
      <c r="I19" s="36">
        <f>SUM(I9:I18)</f>
        <v>0</v>
      </c>
      <c r="J19" s="36" t="e">
        <f>SUM(J9:J18)</f>
        <v>#DIV/0!</v>
      </c>
      <c r="K19"/>
      <c r="L19" s="37"/>
      <c r="M19" s="37"/>
      <c r="N19" s="36">
        <f>SUM(N9:N18)</f>
        <v>0</v>
      </c>
      <c r="O19" s="36" t="e">
        <f>SUM(O9:O18)</f>
        <v>#DIV/0!</v>
      </c>
      <c r="P19" s="38"/>
      <c r="Q19" s="38"/>
    </row>
    <row r="20" spans="3:20">
      <c r="T20" s="21"/>
    </row>
    <row r="21" spans="3:20">
      <c r="G21" s="179" t="str">
        <f>G7</f>
        <v>Typical case</v>
      </c>
      <c r="H21" s="179"/>
      <c r="I21" s="179"/>
      <c r="J21" s="179"/>
      <c r="L21" s="179" t="str">
        <f>L7</f>
        <v>Full coverage case</v>
      </c>
      <c r="M21" s="179"/>
      <c r="N21" s="179"/>
      <c r="O21" s="179"/>
      <c r="P21" s="180" t="s">
        <v>50</v>
      </c>
      <c r="Q21" s="181"/>
      <c r="T21" s="21"/>
    </row>
    <row r="22" spans="3:20" ht="48">
      <c r="C22" s="1" t="str">
        <f>'B. CostCategories'!F79</f>
        <v>R68</v>
      </c>
      <c r="D22" s="28" t="s">
        <v>46</v>
      </c>
      <c r="E22" s="28">
        <f>INDEX('B. CostCategories'!E:E,MATCH(C22,'B. CostCategories'!F:F,0))</f>
        <v>0</v>
      </c>
      <c r="F22" s="28" t="str">
        <f>"Unit cost ("&amp;I_CurrencySymbol &amp;")"</f>
        <v>Unit cost ()</v>
      </c>
      <c r="G22" s="28" t="s">
        <v>47</v>
      </c>
      <c r="H22" s="28" t="s">
        <v>48</v>
      </c>
      <c r="I22" s="28" t="str">
        <f>"Total cost ("&amp;I_CurrencySymbol&amp;")"</f>
        <v>Total cost ()</v>
      </c>
      <c r="J22" s="28" t="s">
        <v>44</v>
      </c>
      <c r="L22" s="32" t="str">
        <f t="shared" ref="L22:O22" si="6">G22</f>
        <v>Number of people / units</v>
      </c>
      <c r="M22" s="30" t="str">
        <f t="shared" si="6"/>
        <v>Days / hours</v>
      </c>
      <c r="N22" s="30" t="str">
        <f t="shared" si="6"/>
        <v>Total cost ()</v>
      </c>
      <c r="O22" s="31" t="str">
        <f t="shared" si="6"/>
        <v>Total cost $</v>
      </c>
      <c r="P22" s="34" t="s">
        <v>51</v>
      </c>
      <c r="Q22" s="34" t="s">
        <v>52</v>
      </c>
      <c r="T22" s="21"/>
    </row>
    <row r="23" spans="3:20" outlineLevel="1">
      <c r="D23" s="23">
        <v>1</v>
      </c>
      <c r="E23" s="55"/>
      <c r="F23" s="55"/>
      <c r="G23" s="55"/>
      <c r="H23" s="55"/>
      <c r="I23" s="29">
        <f>IF(H23="",$F23*G23,$F23*G23*H23)</f>
        <v>0</v>
      </c>
      <c r="J23" s="29" t="e">
        <f t="shared" ref="J23:J32" si="7">I23/I_ExchangeRate</f>
        <v>#DIV/0!</v>
      </c>
      <c r="L23" s="55"/>
      <c r="M23" s="55"/>
      <c r="N23" s="29">
        <f t="shared" ref="N23:N32" si="8">IF(M23="",$F23*L23,$F23*L23*M23)</f>
        <v>0</v>
      </c>
      <c r="O23" s="29" t="e">
        <f t="shared" ref="O23:O32" si="9">N23/I_ExchangeRate</f>
        <v>#DIV/0!</v>
      </c>
      <c r="P23" s="56"/>
      <c r="Q23" s="56"/>
      <c r="T23" s="21"/>
    </row>
    <row r="24" spans="3:20" outlineLevel="1">
      <c r="D24" s="23">
        <f>D23+1</f>
        <v>2</v>
      </c>
      <c r="E24" s="55"/>
      <c r="F24" s="55"/>
      <c r="G24" s="55"/>
      <c r="H24" s="55"/>
      <c r="I24" s="29">
        <f t="shared" ref="I24:I32" si="10">IF(H24="",$F24*G24,$F24*G24*H24)</f>
        <v>0</v>
      </c>
      <c r="J24" s="29" t="e">
        <f t="shared" si="7"/>
        <v>#DIV/0!</v>
      </c>
      <c r="L24" s="55"/>
      <c r="M24" s="55"/>
      <c r="N24" s="29">
        <f t="shared" si="8"/>
        <v>0</v>
      </c>
      <c r="O24" s="29" t="e">
        <f t="shared" si="9"/>
        <v>#DIV/0!</v>
      </c>
      <c r="P24" s="56"/>
      <c r="Q24" s="56"/>
      <c r="T24" s="21"/>
    </row>
    <row r="25" spans="3:20" outlineLevel="1">
      <c r="D25" s="23">
        <f t="shared" ref="D25:D32" si="11">D24+1</f>
        <v>3</v>
      </c>
      <c r="E25" s="55"/>
      <c r="F25" s="55"/>
      <c r="G25" s="55"/>
      <c r="H25" s="55"/>
      <c r="I25" s="29">
        <f t="shared" si="10"/>
        <v>0</v>
      </c>
      <c r="J25" s="29" t="e">
        <f t="shared" si="7"/>
        <v>#DIV/0!</v>
      </c>
      <c r="L25" s="55"/>
      <c r="M25" s="55"/>
      <c r="N25" s="29">
        <f t="shared" si="8"/>
        <v>0</v>
      </c>
      <c r="O25" s="29" t="e">
        <f t="shared" si="9"/>
        <v>#DIV/0!</v>
      </c>
      <c r="P25" s="56"/>
      <c r="Q25" s="56"/>
      <c r="T25" s="21"/>
    </row>
    <row r="26" spans="3:20" outlineLevel="1">
      <c r="D26" s="23">
        <f t="shared" si="11"/>
        <v>4</v>
      </c>
      <c r="E26" s="55"/>
      <c r="F26" s="55"/>
      <c r="G26" s="55"/>
      <c r="H26" s="55"/>
      <c r="I26" s="29">
        <f t="shared" si="10"/>
        <v>0</v>
      </c>
      <c r="J26" s="29" t="e">
        <f t="shared" si="7"/>
        <v>#DIV/0!</v>
      </c>
      <c r="L26" s="55"/>
      <c r="M26" s="55"/>
      <c r="N26" s="29">
        <f t="shared" si="8"/>
        <v>0</v>
      </c>
      <c r="O26" s="29" t="e">
        <f t="shared" si="9"/>
        <v>#DIV/0!</v>
      </c>
      <c r="P26" s="56"/>
      <c r="Q26" s="56"/>
      <c r="T26" s="21"/>
    </row>
    <row r="27" spans="3:20" outlineLevel="1">
      <c r="D27" s="23">
        <f t="shared" si="11"/>
        <v>5</v>
      </c>
      <c r="E27" s="55"/>
      <c r="F27" s="55"/>
      <c r="G27" s="55"/>
      <c r="H27" s="55"/>
      <c r="I27" s="29">
        <f t="shared" si="10"/>
        <v>0</v>
      </c>
      <c r="J27" s="29" t="e">
        <f t="shared" si="7"/>
        <v>#DIV/0!</v>
      </c>
      <c r="L27" s="55"/>
      <c r="M27" s="55"/>
      <c r="N27" s="29">
        <f t="shared" si="8"/>
        <v>0</v>
      </c>
      <c r="O27" s="29" t="e">
        <f t="shared" si="9"/>
        <v>#DIV/0!</v>
      </c>
      <c r="P27" s="56"/>
      <c r="Q27" s="56"/>
      <c r="T27" s="21"/>
    </row>
    <row r="28" spans="3:20" outlineLevel="1">
      <c r="D28" s="23">
        <f t="shared" si="11"/>
        <v>6</v>
      </c>
      <c r="E28" s="55"/>
      <c r="F28" s="55"/>
      <c r="G28" s="55"/>
      <c r="H28" s="55"/>
      <c r="I28" s="29">
        <f t="shared" si="10"/>
        <v>0</v>
      </c>
      <c r="J28" s="29" t="e">
        <f t="shared" si="7"/>
        <v>#DIV/0!</v>
      </c>
      <c r="L28" s="55"/>
      <c r="M28" s="55"/>
      <c r="N28" s="29">
        <f t="shared" si="8"/>
        <v>0</v>
      </c>
      <c r="O28" s="29" t="e">
        <f t="shared" si="9"/>
        <v>#DIV/0!</v>
      </c>
      <c r="P28" s="56"/>
      <c r="Q28" s="56"/>
      <c r="T28" s="21"/>
    </row>
    <row r="29" spans="3:20" outlineLevel="1">
      <c r="D29" s="23">
        <f t="shared" si="11"/>
        <v>7</v>
      </c>
      <c r="E29" s="55"/>
      <c r="F29" s="55"/>
      <c r="G29" s="55"/>
      <c r="H29" s="55"/>
      <c r="I29" s="29">
        <f t="shared" si="10"/>
        <v>0</v>
      </c>
      <c r="J29" s="29" t="e">
        <f t="shared" si="7"/>
        <v>#DIV/0!</v>
      </c>
      <c r="L29" s="55"/>
      <c r="M29" s="55"/>
      <c r="N29" s="29">
        <f t="shared" si="8"/>
        <v>0</v>
      </c>
      <c r="O29" s="29" t="e">
        <f t="shared" si="9"/>
        <v>#DIV/0!</v>
      </c>
      <c r="P29" s="56"/>
      <c r="Q29" s="56"/>
      <c r="T29" s="21"/>
    </row>
    <row r="30" spans="3:20" outlineLevel="1">
      <c r="D30" s="23">
        <f t="shared" si="11"/>
        <v>8</v>
      </c>
      <c r="E30" s="55"/>
      <c r="F30" s="55"/>
      <c r="G30" s="55"/>
      <c r="H30" s="55"/>
      <c r="I30" s="29">
        <f t="shared" si="10"/>
        <v>0</v>
      </c>
      <c r="J30" s="29" t="e">
        <f t="shared" si="7"/>
        <v>#DIV/0!</v>
      </c>
      <c r="L30" s="55"/>
      <c r="M30" s="55"/>
      <c r="N30" s="29">
        <f t="shared" si="8"/>
        <v>0</v>
      </c>
      <c r="O30" s="29" t="e">
        <f t="shared" si="9"/>
        <v>#DIV/0!</v>
      </c>
      <c r="P30" s="56"/>
      <c r="Q30" s="56"/>
      <c r="T30" s="21"/>
    </row>
    <row r="31" spans="3:20" outlineLevel="1">
      <c r="D31" s="23">
        <f t="shared" si="11"/>
        <v>9</v>
      </c>
      <c r="E31" s="55"/>
      <c r="F31" s="55"/>
      <c r="G31" s="55"/>
      <c r="H31" s="55"/>
      <c r="I31" s="29">
        <f t="shared" si="10"/>
        <v>0</v>
      </c>
      <c r="J31" s="29" t="e">
        <f t="shared" si="7"/>
        <v>#DIV/0!</v>
      </c>
      <c r="L31" s="55"/>
      <c r="M31" s="55"/>
      <c r="N31" s="29">
        <f t="shared" si="8"/>
        <v>0</v>
      </c>
      <c r="O31" s="29" t="e">
        <f t="shared" si="9"/>
        <v>#DIV/0!</v>
      </c>
      <c r="P31" s="56"/>
      <c r="Q31" s="56"/>
      <c r="T31" s="21"/>
    </row>
    <row r="32" spans="3:20" outlineLevel="1">
      <c r="D32" s="23">
        <f t="shared" si="11"/>
        <v>10</v>
      </c>
      <c r="E32" s="55"/>
      <c r="F32" s="55"/>
      <c r="G32" s="55"/>
      <c r="H32" s="55"/>
      <c r="I32" s="29">
        <f t="shared" si="10"/>
        <v>0</v>
      </c>
      <c r="J32" s="29" t="e">
        <f t="shared" si="7"/>
        <v>#DIV/0!</v>
      </c>
      <c r="L32" s="55"/>
      <c r="M32" s="55"/>
      <c r="N32" s="29">
        <f t="shared" si="8"/>
        <v>0</v>
      </c>
      <c r="O32" s="29" t="e">
        <f t="shared" si="9"/>
        <v>#DIV/0!</v>
      </c>
      <c r="P32" s="56"/>
      <c r="Q32" s="56"/>
      <c r="T32" s="21"/>
    </row>
    <row r="33" spans="3:20" s="35" customFormat="1">
      <c r="D33" s="36"/>
      <c r="E33" s="36" t="s">
        <v>45</v>
      </c>
      <c r="F33" s="37"/>
      <c r="G33" s="37"/>
      <c r="H33" s="37"/>
      <c r="I33" s="36">
        <f>SUM(I23:I32)</f>
        <v>0</v>
      </c>
      <c r="J33" s="36" t="e">
        <f>SUM(J23:J32)</f>
        <v>#DIV/0!</v>
      </c>
      <c r="K33"/>
      <c r="L33" s="37"/>
      <c r="M33" s="37"/>
      <c r="N33" s="36">
        <f>SUM(N23:N32)</f>
        <v>0</v>
      </c>
      <c r="O33" s="36" t="e">
        <f>SUM(O23:O32)</f>
        <v>#DIV/0!</v>
      </c>
      <c r="P33" s="38"/>
      <c r="Q33" s="38"/>
    </row>
    <row r="34" spans="3:20">
      <c r="T34" s="21"/>
    </row>
    <row r="35" spans="3:20">
      <c r="G35" s="179" t="str">
        <f>G22</f>
        <v>Number of people / units</v>
      </c>
      <c r="H35" s="179"/>
      <c r="I35" s="179"/>
      <c r="J35" s="179"/>
      <c r="L35" s="179" t="str">
        <f>L21</f>
        <v>Full coverage case</v>
      </c>
      <c r="M35" s="179"/>
      <c r="N35" s="179"/>
      <c r="O35" s="179"/>
      <c r="P35" s="180" t="s">
        <v>50</v>
      </c>
      <c r="Q35" s="181"/>
      <c r="T35" s="21"/>
    </row>
    <row r="36" spans="3:20" ht="48">
      <c r="C36" s="1" t="str">
        <f>'B. CostCategories'!F80</f>
        <v>R69</v>
      </c>
      <c r="D36" s="28" t="s">
        <v>46</v>
      </c>
      <c r="E36" s="28">
        <f>INDEX('B. CostCategories'!E:E,MATCH(C36,'B. CostCategories'!F:F,0))</f>
        <v>0</v>
      </c>
      <c r="F36" s="28" t="str">
        <f>"Unit cost ("&amp;I_CurrencySymbol &amp;")"</f>
        <v>Unit cost ()</v>
      </c>
      <c r="G36" s="28" t="s">
        <v>47</v>
      </c>
      <c r="H36" s="28" t="s">
        <v>48</v>
      </c>
      <c r="I36" s="28" t="str">
        <f>"Total cost ("&amp;I_CurrencySymbol&amp;")"</f>
        <v>Total cost ()</v>
      </c>
      <c r="J36" s="28" t="s">
        <v>44</v>
      </c>
      <c r="L36" s="32" t="str">
        <f t="shared" ref="L36:O36" si="12">G36</f>
        <v>Number of people / units</v>
      </c>
      <c r="M36" s="30" t="str">
        <f t="shared" si="12"/>
        <v>Days / hours</v>
      </c>
      <c r="N36" s="30" t="str">
        <f t="shared" si="12"/>
        <v>Total cost ()</v>
      </c>
      <c r="O36" s="31" t="str">
        <f t="shared" si="12"/>
        <v>Total cost $</v>
      </c>
      <c r="P36" s="34" t="s">
        <v>51</v>
      </c>
      <c r="Q36" s="34" t="s">
        <v>52</v>
      </c>
      <c r="T36" s="21"/>
    </row>
    <row r="37" spans="3:20" outlineLevel="1">
      <c r="D37" s="23">
        <v>1</v>
      </c>
      <c r="E37" s="55"/>
      <c r="F37" s="55"/>
      <c r="G37" s="55"/>
      <c r="H37" s="55"/>
      <c r="I37" s="29">
        <f>IF(H37="",$F37*G37,$F37*G37*H37)</f>
        <v>0</v>
      </c>
      <c r="J37" s="29" t="e">
        <f t="shared" ref="J37:J46" si="13">I37/I_ExchangeRate</f>
        <v>#DIV/0!</v>
      </c>
      <c r="L37" s="55"/>
      <c r="M37" s="55"/>
      <c r="N37" s="29">
        <f t="shared" ref="N37:N46" si="14">IF(M37="",$F37*L37,$F37*L37*M37)</f>
        <v>0</v>
      </c>
      <c r="O37" s="29" t="e">
        <f t="shared" ref="O37:O46" si="15">N37/I_ExchangeRate</f>
        <v>#DIV/0!</v>
      </c>
      <c r="P37" s="56"/>
      <c r="Q37" s="56"/>
      <c r="T37" s="21"/>
    </row>
    <row r="38" spans="3:20" outlineLevel="1">
      <c r="D38" s="23">
        <f>D37+1</f>
        <v>2</v>
      </c>
      <c r="E38" s="55"/>
      <c r="F38" s="55"/>
      <c r="G38" s="55"/>
      <c r="H38" s="55"/>
      <c r="I38" s="29">
        <f t="shared" ref="I38:I46" si="16">IF(H38="",$F38*G38,$F38*G38*H38)</f>
        <v>0</v>
      </c>
      <c r="J38" s="29" t="e">
        <f t="shared" si="13"/>
        <v>#DIV/0!</v>
      </c>
      <c r="L38" s="55"/>
      <c r="M38" s="55"/>
      <c r="N38" s="29">
        <f t="shared" si="14"/>
        <v>0</v>
      </c>
      <c r="O38" s="29" t="e">
        <f t="shared" si="15"/>
        <v>#DIV/0!</v>
      </c>
      <c r="P38" s="56"/>
      <c r="Q38" s="56"/>
      <c r="T38" s="21"/>
    </row>
    <row r="39" spans="3:20" outlineLevel="1">
      <c r="D39" s="23">
        <f t="shared" ref="D39:D46" si="17">D38+1</f>
        <v>3</v>
      </c>
      <c r="E39" s="55"/>
      <c r="F39" s="55"/>
      <c r="G39" s="55"/>
      <c r="H39" s="55"/>
      <c r="I39" s="29">
        <f t="shared" si="16"/>
        <v>0</v>
      </c>
      <c r="J39" s="29" t="e">
        <f t="shared" si="13"/>
        <v>#DIV/0!</v>
      </c>
      <c r="L39" s="55"/>
      <c r="M39" s="55"/>
      <c r="N39" s="29">
        <f t="shared" si="14"/>
        <v>0</v>
      </c>
      <c r="O39" s="29" t="e">
        <f t="shared" si="15"/>
        <v>#DIV/0!</v>
      </c>
      <c r="P39" s="56"/>
      <c r="Q39" s="56"/>
      <c r="T39" s="21"/>
    </row>
    <row r="40" spans="3:20" outlineLevel="1">
      <c r="D40" s="23">
        <f t="shared" si="17"/>
        <v>4</v>
      </c>
      <c r="E40" s="55"/>
      <c r="F40" s="55"/>
      <c r="G40" s="55"/>
      <c r="H40" s="55"/>
      <c r="I40" s="29">
        <f t="shared" si="16"/>
        <v>0</v>
      </c>
      <c r="J40" s="29" t="e">
        <f t="shared" si="13"/>
        <v>#DIV/0!</v>
      </c>
      <c r="L40" s="55"/>
      <c r="M40" s="55"/>
      <c r="N40" s="29">
        <f t="shared" si="14"/>
        <v>0</v>
      </c>
      <c r="O40" s="29" t="e">
        <f t="shared" si="15"/>
        <v>#DIV/0!</v>
      </c>
      <c r="P40" s="56"/>
      <c r="Q40" s="56"/>
      <c r="T40" s="21"/>
    </row>
    <row r="41" spans="3:20" outlineLevel="1">
      <c r="D41" s="23">
        <f t="shared" si="17"/>
        <v>5</v>
      </c>
      <c r="E41" s="55"/>
      <c r="F41" s="55"/>
      <c r="G41" s="55"/>
      <c r="H41" s="55"/>
      <c r="I41" s="29">
        <f t="shared" si="16"/>
        <v>0</v>
      </c>
      <c r="J41" s="29" t="e">
        <f t="shared" si="13"/>
        <v>#DIV/0!</v>
      </c>
      <c r="L41" s="55"/>
      <c r="M41" s="55"/>
      <c r="N41" s="29">
        <f t="shared" si="14"/>
        <v>0</v>
      </c>
      <c r="O41" s="29" t="e">
        <f t="shared" si="15"/>
        <v>#DIV/0!</v>
      </c>
      <c r="P41" s="56"/>
      <c r="Q41" s="56"/>
      <c r="T41" s="21"/>
    </row>
    <row r="42" spans="3:20" outlineLevel="1">
      <c r="D42" s="23">
        <f t="shared" si="17"/>
        <v>6</v>
      </c>
      <c r="E42" s="55"/>
      <c r="F42" s="55"/>
      <c r="G42" s="55"/>
      <c r="H42" s="55"/>
      <c r="I42" s="29">
        <f t="shared" si="16"/>
        <v>0</v>
      </c>
      <c r="J42" s="29" t="e">
        <f t="shared" si="13"/>
        <v>#DIV/0!</v>
      </c>
      <c r="L42" s="55"/>
      <c r="M42" s="55"/>
      <c r="N42" s="29">
        <f t="shared" si="14"/>
        <v>0</v>
      </c>
      <c r="O42" s="29" t="e">
        <f t="shared" si="15"/>
        <v>#DIV/0!</v>
      </c>
      <c r="P42" s="56"/>
      <c r="Q42" s="56"/>
      <c r="T42" s="21"/>
    </row>
    <row r="43" spans="3:20" outlineLevel="1">
      <c r="D43" s="23">
        <f t="shared" si="17"/>
        <v>7</v>
      </c>
      <c r="E43" s="55"/>
      <c r="F43" s="55"/>
      <c r="G43" s="55"/>
      <c r="H43" s="55"/>
      <c r="I43" s="29">
        <f t="shared" si="16"/>
        <v>0</v>
      </c>
      <c r="J43" s="29" t="e">
        <f t="shared" si="13"/>
        <v>#DIV/0!</v>
      </c>
      <c r="L43" s="55"/>
      <c r="M43" s="55"/>
      <c r="N43" s="29">
        <f t="shared" si="14"/>
        <v>0</v>
      </c>
      <c r="O43" s="29" t="e">
        <f t="shared" si="15"/>
        <v>#DIV/0!</v>
      </c>
      <c r="P43" s="56"/>
      <c r="Q43" s="56"/>
      <c r="T43" s="21"/>
    </row>
    <row r="44" spans="3:20" outlineLevel="1">
      <c r="D44" s="23">
        <f t="shared" si="17"/>
        <v>8</v>
      </c>
      <c r="E44" s="55"/>
      <c r="F44" s="55"/>
      <c r="G44" s="55"/>
      <c r="H44" s="55"/>
      <c r="I44" s="29">
        <f t="shared" si="16"/>
        <v>0</v>
      </c>
      <c r="J44" s="29" t="e">
        <f t="shared" si="13"/>
        <v>#DIV/0!</v>
      </c>
      <c r="L44" s="55"/>
      <c r="M44" s="55"/>
      <c r="N44" s="29">
        <f t="shared" si="14"/>
        <v>0</v>
      </c>
      <c r="O44" s="29" t="e">
        <f t="shared" si="15"/>
        <v>#DIV/0!</v>
      </c>
      <c r="P44" s="56"/>
      <c r="Q44" s="56"/>
      <c r="T44" s="21"/>
    </row>
    <row r="45" spans="3:20" outlineLevel="1">
      <c r="D45" s="23">
        <f t="shared" si="17"/>
        <v>9</v>
      </c>
      <c r="E45" s="55"/>
      <c r="F45" s="55"/>
      <c r="G45" s="55"/>
      <c r="H45" s="55"/>
      <c r="I45" s="29">
        <f t="shared" si="16"/>
        <v>0</v>
      </c>
      <c r="J45" s="29" t="e">
        <f t="shared" si="13"/>
        <v>#DIV/0!</v>
      </c>
      <c r="L45" s="55"/>
      <c r="M45" s="55"/>
      <c r="N45" s="29">
        <f t="shared" si="14"/>
        <v>0</v>
      </c>
      <c r="O45" s="29" t="e">
        <f t="shared" si="15"/>
        <v>#DIV/0!</v>
      </c>
      <c r="P45" s="56"/>
      <c r="Q45" s="56"/>
      <c r="T45" s="21"/>
    </row>
    <row r="46" spans="3:20" outlineLevel="1">
      <c r="D46" s="23">
        <f t="shared" si="17"/>
        <v>10</v>
      </c>
      <c r="E46" s="55"/>
      <c r="F46" s="55"/>
      <c r="G46" s="55"/>
      <c r="H46" s="55"/>
      <c r="I46" s="29">
        <f t="shared" si="16"/>
        <v>0</v>
      </c>
      <c r="J46" s="29" t="e">
        <f t="shared" si="13"/>
        <v>#DIV/0!</v>
      </c>
      <c r="L46" s="55"/>
      <c r="M46" s="55"/>
      <c r="N46" s="29">
        <f t="shared" si="14"/>
        <v>0</v>
      </c>
      <c r="O46" s="29" t="e">
        <f t="shared" si="15"/>
        <v>#DIV/0!</v>
      </c>
      <c r="P46" s="56"/>
      <c r="Q46" s="56"/>
      <c r="T46" s="21"/>
    </row>
    <row r="47" spans="3:20" s="35" customFormat="1">
      <c r="D47" s="36"/>
      <c r="E47" s="36" t="s">
        <v>45</v>
      </c>
      <c r="F47" s="37"/>
      <c r="G47" s="37"/>
      <c r="H47" s="37"/>
      <c r="I47" s="36">
        <f>SUM(I37:I46)</f>
        <v>0</v>
      </c>
      <c r="J47" s="36" t="e">
        <f>SUM(J37:J46)</f>
        <v>#DIV/0!</v>
      </c>
      <c r="K47"/>
      <c r="L47" s="37"/>
      <c r="M47" s="37"/>
      <c r="N47" s="36">
        <f>SUM(N37:N46)</f>
        <v>0</v>
      </c>
      <c r="O47" s="36" t="e">
        <f>SUM(O37:O46)</f>
        <v>#DIV/0!</v>
      </c>
      <c r="P47" s="38"/>
      <c r="Q47" s="38"/>
    </row>
    <row r="48" spans="3:20" s="62" customFormat="1" ht="14"/>
    <row r="49" spans="4:17" s="62" customFormat="1" ht="14"/>
    <row r="50" spans="4:17">
      <c r="D50" s="20" t="s">
        <v>128</v>
      </c>
      <c r="E50" s="21"/>
      <c r="F50" s="26"/>
      <c r="G50" s="26"/>
      <c r="H50" s="27"/>
      <c r="I50" s="27"/>
      <c r="J50" s="27"/>
    </row>
    <row r="51" spans="4:17">
      <c r="E51" s="21"/>
      <c r="F51" s="26"/>
      <c r="G51" s="26"/>
      <c r="H51" s="27"/>
      <c r="I51" s="27"/>
      <c r="J51" s="27"/>
    </row>
    <row r="52" spans="4:17">
      <c r="D52" t="s">
        <v>129</v>
      </c>
      <c r="E52" s="21"/>
      <c r="F52" s="26"/>
      <c r="G52" s="26"/>
      <c r="H52" s="27"/>
      <c r="I52" s="27"/>
      <c r="J52" s="27"/>
    </row>
    <row r="53" spans="4:17">
      <c r="E53" s="21"/>
      <c r="F53" s="26"/>
      <c r="G53" s="26"/>
      <c r="H53" s="27"/>
      <c r="I53" s="27"/>
      <c r="J53" s="27"/>
    </row>
    <row r="54" spans="4:17">
      <c r="D54" s="57"/>
      <c r="E54" s="57"/>
      <c r="F54" s="57"/>
      <c r="G54" s="57"/>
      <c r="H54" s="57"/>
      <c r="I54" s="57"/>
      <c r="J54" s="57"/>
      <c r="K54" s="177"/>
      <c r="L54" s="178"/>
      <c r="M54" s="57"/>
      <c r="N54" s="57"/>
      <c r="O54" s="57"/>
      <c r="P54" s="57"/>
      <c r="Q54" s="57"/>
    </row>
    <row r="55" spans="4:17">
      <c r="D55" s="57"/>
      <c r="E55" s="57"/>
      <c r="F55" s="57"/>
      <c r="G55" s="57"/>
      <c r="H55" s="57"/>
      <c r="I55" s="57"/>
      <c r="J55" s="57"/>
      <c r="K55" s="177"/>
      <c r="L55" s="178"/>
      <c r="M55" s="57"/>
      <c r="N55" s="57"/>
      <c r="O55" s="57"/>
      <c r="P55" s="57"/>
      <c r="Q55" s="57"/>
    </row>
    <row r="56" spans="4:17">
      <c r="D56" s="57"/>
      <c r="E56" s="57"/>
      <c r="F56" s="57"/>
      <c r="G56" s="57"/>
      <c r="H56" s="57"/>
      <c r="I56" s="57"/>
      <c r="J56" s="57"/>
      <c r="K56" s="177"/>
      <c r="L56" s="178"/>
      <c r="M56" s="57"/>
      <c r="N56" s="57"/>
      <c r="O56" s="57"/>
      <c r="P56" s="57"/>
      <c r="Q56" s="57"/>
    </row>
    <row r="57" spans="4:17">
      <c r="D57" s="57"/>
      <c r="E57" s="57"/>
      <c r="F57" s="57"/>
      <c r="G57" s="57"/>
      <c r="H57" s="57"/>
      <c r="I57" s="57"/>
      <c r="J57" s="57"/>
      <c r="K57" s="177"/>
      <c r="L57" s="178"/>
      <c r="M57" s="57"/>
      <c r="N57" s="57"/>
      <c r="O57" s="57"/>
      <c r="P57" s="57"/>
      <c r="Q57" s="57"/>
    </row>
    <row r="58" spans="4:17">
      <c r="D58" s="57"/>
      <c r="E58" s="57"/>
      <c r="F58" s="57"/>
      <c r="G58" s="57"/>
      <c r="H58" s="57"/>
      <c r="I58" s="57"/>
      <c r="J58" s="57"/>
      <c r="K58" s="177"/>
      <c r="L58" s="178"/>
      <c r="M58" s="57"/>
      <c r="N58" s="57"/>
      <c r="O58" s="57"/>
      <c r="P58" s="57"/>
      <c r="Q58" s="57"/>
    </row>
    <row r="59" spans="4:17">
      <c r="D59" s="57"/>
      <c r="E59" s="57"/>
      <c r="F59" s="57"/>
      <c r="G59" s="57"/>
      <c r="H59" s="57"/>
      <c r="I59" s="57"/>
      <c r="J59" s="57"/>
      <c r="K59" s="177"/>
      <c r="L59" s="178"/>
      <c r="M59" s="57"/>
      <c r="N59" s="57"/>
      <c r="O59" s="57"/>
      <c r="P59" s="57"/>
      <c r="Q59" s="57"/>
    </row>
    <row r="60" spans="4:17">
      <c r="D60" s="57"/>
      <c r="E60" s="57"/>
      <c r="F60" s="57"/>
      <c r="G60" s="57"/>
      <c r="H60" s="57"/>
      <c r="I60" s="57"/>
      <c r="J60" s="57"/>
      <c r="K60" s="177"/>
      <c r="L60" s="178"/>
      <c r="M60" s="57"/>
      <c r="N60" s="57"/>
      <c r="O60" s="57"/>
      <c r="P60" s="57"/>
      <c r="Q60" s="57"/>
    </row>
    <row r="61" spans="4:17">
      <c r="D61" s="57"/>
      <c r="E61" s="57"/>
      <c r="F61" s="57"/>
      <c r="G61" s="57"/>
      <c r="H61" s="57"/>
      <c r="I61" s="57"/>
      <c r="J61" s="57"/>
      <c r="K61" s="177"/>
      <c r="L61" s="178"/>
      <c r="M61" s="57"/>
      <c r="N61" s="57"/>
      <c r="O61" s="57"/>
      <c r="P61" s="57"/>
      <c r="Q61" s="57"/>
    </row>
    <row r="62" spans="4:17">
      <c r="D62" s="57"/>
      <c r="E62" s="57"/>
      <c r="F62" s="57"/>
      <c r="G62" s="57"/>
      <c r="H62" s="57"/>
      <c r="I62" s="57"/>
      <c r="J62" s="57"/>
      <c r="K62" s="177"/>
      <c r="L62" s="178"/>
      <c r="M62" s="57"/>
      <c r="N62" s="57"/>
      <c r="O62" s="57"/>
      <c r="P62" s="57"/>
      <c r="Q62" s="57"/>
    </row>
    <row r="63" spans="4:17">
      <c r="D63" s="57"/>
      <c r="E63" s="57"/>
      <c r="F63" s="57"/>
      <c r="G63" s="57"/>
      <c r="H63" s="57"/>
      <c r="I63" s="57"/>
      <c r="J63" s="57"/>
      <c r="K63" s="177"/>
      <c r="L63" s="178"/>
      <c r="M63" s="57"/>
      <c r="N63" s="57"/>
      <c r="O63" s="57"/>
      <c r="P63" s="57"/>
      <c r="Q63" s="57"/>
    </row>
    <row r="64" spans="4:17">
      <c r="D64" s="57"/>
      <c r="E64" s="57"/>
      <c r="F64" s="57"/>
      <c r="G64" s="57"/>
      <c r="H64" s="57"/>
      <c r="I64" s="57"/>
      <c r="J64" s="57"/>
      <c r="K64" s="177"/>
      <c r="L64" s="178"/>
      <c r="M64" s="57"/>
      <c r="N64" s="57"/>
      <c r="O64" s="57"/>
      <c r="P64" s="57"/>
      <c r="Q64" s="57"/>
    </row>
    <row r="65" spans="4:17">
      <c r="D65" s="57"/>
      <c r="E65" s="57"/>
      <c r="F65" s="57"/>
      <c r="G65" s="57"/>
      <c r="H65" s="57"/>
      <c r="I65" s="57"/>
      <c r="J65" s="57"/>
      <c r="K65" s="177"/>
      <c r="L65" s="178"/>
      <c r="M65" s="57"/>
      <c r="N65" s="57"/>
      <c r="O65" s="57"/>
      <c r="P65" s="57"/>
      <c r="Q65" s="57"/>
    </row>
  </sheetData>
  <sheetProtection algorithmName="SHA-512" hashValue="t8hW60tn+K8bNuJ/JzEonHIT6NFtzZ67kr8Cw30yYDYqzL70ip1Yp71sch3rGG+/NHKcv5yyHT99hyAc4vHkiA==" saltValue="0kKAADExjLL1aAtbyY7S1w==" spinCount="100000" sheet="1" objects="1" scenarios="1"/>
  <mergeCells count="21">
    <mergeCell ref="G7:J7"/>
    <mergeCell ref="L7:O7"/>
    <mergeCell ref="P7:Q7"/>
    <mergeCell ref="G21:J21"/>
    <mergeCell ref="L21:O21"/>
    <mergeCell ref="P21:Q21"/>
    <mergeCell ref="G35:J35"/>
    <mergeCell ref="L35:O35"/>
    <mergeCell ref="P35:Q35"/>
    <mergeCell ref="K64:L64"/>
    <mergeCell ref="K65:L65"/>
    <mergeCell ref="K54:L54"/>
    <mergeCell ref="K55:L55"/>
    <mergeCell ref="K56:L56"/>
    <mergeCell ref="K57:L57"/>
    <mergeCell ref="K58:L58"/>
    <mergeCell ref="K59:L59"/>
    <mergeCell ref="K60:L60"/>
    <mergeCell ref="K61:L61"/>
    <mergeCell ref="K62:L62"/>
    <mergeCell ref="K63:L63"/>
  </mergeCells>
  <dataValidations count="1">
    <dataValidation type="decimal" operator="greaterThanOrEqual" allowBlank="1" showInputMessage="1" showErrorMessage="1" errorTitle="Check your value." error="Please ensure you enter a positive numerical value. " sqref="F9:H18 F23:H32 F37:H46 L9:M18 L23:M32 L37:M46" xr:uid="{A9C10F8F-F648-4CBE-93D3-3E62A8B24FDA}">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33793" r:id="rId4" name="Box_Home">
      <controlPr locked="0" defaultSize="0" print="0" autoFill="0" autoPict="0" macro="[0]!GoToHomeScreen_Click">
        <anchor moveWithCells="1" sizeWithCells="1">
          <from>
            <xdr:col>15</xdr:col>
            <xdr:colOff>2527300</xdr:colOff>
            <xdr:row>1</xdr:row>
            <xdr:rowOff>25400</xdr:rowOff>
          </from>
          <to>
            <xdr:col>16</xdr:col>
            <xdr:colOff>1739900</xdr:colOff>
            <xdr:row>3</xdr:row>
            <xdr:rowOff>50800</xdr:rowOff>
          </to>
        </anchor>
      </controlPr>
    </control>
    <control shapeId="33794" r:id="rId5" name="DD_PageNav">
      <controlPr locked="0" defaultSize="0" autoLine="0" autoPict="0" macro="[0]!DD_DD_PageNav_Change">
        <anchor moveWithCells="1">
          <from>
            <xdr:col>15</xdr:col>
            <xdr:colOff>254000</xdr:colOff>
            <xdr:row>1</xdr:row>
            <xdr:rowOff>25400</xdr:rowOff>
          </from>
          <to>
            <xdr:col>15</xdr:col>
            <xdr:colOff>2235200</xdr:colOff>
            <xdr:row>3</xdr:row>
            <xdr:rowOff>76200</xdr:rowOff>
          </to>
        </anchor>
      </controlPr>
    </control>
  </controls>
</worksheet>
</file>

<file path=xl/worksheets/sheet25.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8CB48-61E6-4B00-B0DA-41EBB31752E3}">
  <sheetPr codeName="NewCategory5">
    <tabColor rgb="FFFFFFB9"/>
  </sheetPr>
  <dimension ref="C2:T65"/>
  <sheetViews>
    <sheetView showGridLines="0" zoomScale="80" zoomScaleNormal="80" workbookViewId="0">
      <selection activeCell="J48" sqref="J48"/>
    </sheetView>
  </sheetViews>
  <sheetFormatPr baseColWidth="10" defaultColWidth="8.83203125" defaultRowHeight="15" outlineLevelRow="1"/>
  <cols>
    <col min="1" max="2" width="2.6640625" customWidth="1"/>
    <col min="3" max="3" width="2.6640625"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20">
        <f>'B. CostCategories'!D81</f>
        <v>0</v>
      </c>
      <c r="E2" s="20"/>
    </row>
    <row r="3" spans="3:17" ht="2" customHeight="1">
      <c r="D3" s="10"/>
      <c r="E3" s="10"/>
      <c r="F3" s="10"/>
      <c r="G3" s="10"/>
      <c r="H3" s="10"/>
    </row>
    <row r="5" spans="3:17">
      <c r="D5" t="s">
        <v>331</v>
      </c>
    </row>
    <row r="7" spans="3:17" ht="14.5" customHeight="1">
      <c r="G7" s="179" t="str">
        <f>DetailedSummary!$K$9</f>
        <v>Typical case</v>
      </c>
      <c r="H7" s="179"/>
      <c r="I7" s="179"/>
      <c r="J7" s="179"/>
      <c r="L7" s="179" t="str">
        <f>DetailedSummary!$M$9</f>
        <v>Full coverage case</v>
      </c>
      <c r="M7" s="179"/>
      <c r="N7" s="179"/>
      <c r="O7" s="179"/>
      <c r="P7" s="180" t="s">
        <v>50</v>
      </c>
      <c r="Q7" s="181"/>
    </row>
    <row r="8" spans="3:17" s="1" customFormat="1" ht="48">
      <c r="C8" s="1" t="str">
        <f>'B. CostCategories'!F81</f>
        <v>R70</v>
      </c>
      <c r="D8" s="28" t="s">
        <v>46</v>
      </c>
      <c r="E8" s="28">
        <f>INDEX('B. CostCategories'!E:E,MATCH(C8,'B. CostCategories'!F:F,0))</f>
        <v>0</v>
      </c>
      <c r="F8" s="28" t="str">
        <f>"Unit cost ("&amp;I_CurrencySymbol &amp;")"</f>
        <v>Unit cost ()</v>
      </c>
      <c r="G8" s="28" t="s">
        <v>47</v>
      </c>
      <c r="H8" s="28" t="s">
        <v>48</v>
      </c>
      <c r="I8" s="28" t="str">
        <f>"Total cost ("&amp;I_CurrencySymbol&amp;")"</f>
        <v>Total cost ()</v>
      </c>
      <c r="J8" s="28" t="s">
        <v>44</v>
      </c>
      <c r="K8"/>
      <c r="L8" s="32" t="str">
        <f t="shared" ref="L8:O8" si="0">G8</f>
        <v>Number of people / units</v>
      </c>
      <c r="M8" s="30" t="str">
        <f t="shared" si="0"/>
        <v>Days / hours</v>
      </c>
      <c r="N8" s="30" t="str">
        <f t="shared" si="0"/>
        <v>Total cost ()</v>
      </c>
      <c r="O8" s="31" t="str">
        <f t="shared" si="0"/>
        <v>Total cost $</v>
      </c>
      <c r="P8" s="34" t="s">
        <v>53</v>
      </c>
      <c r="Q8" s="34" t="s">
        <v>54</v>
      </c>
    </row>
    <row r="9" spans="3:17" outlineLevel="1">
      <c r="D9" s="23">
        <v>1</v>
      </c>
      <c r="E9" s="55"/>
      <c r="F9" s="55"/>
      <c r="G9" s="55"/>
      <c r="H9" s="55"/>
      <c r="I9" s="29">
        <f>IF(H9="",$F9*G9,$F9*G9*H9)</f>
        <v>0</v>
      </c>
      <c r="J9" s="29" t="e">
        <f t="shared" ref="J9:J18" si="1">I9/I_ExchangeRate</f>
        <v>#DIV/0!</v>
      </c>
      <c r="L9" s="55"/>
      <c r="M9" s="55"/>
      <c r="N9" s="29">
        <f>IF(M9="",$F9*L9,$F9*L9*M9)</f>
        <v>0</v>
      </c>
      <c r="O9" s="29" t="e">
        <f t="shared" ref="O9:O18" si="2">N9/I_ExchangeRate</f>
        <v>#DIV/0!</v>
      </c>
      <c r="P9" s="56"/>
      <c r="Q9" s="56"/>
    </row>
    <row r="10" spans="3:17" outlineLevel="1">
      <c r="D10" s="23">
        <f>D9+1</f>
        <v>2</v>
      </c>
      <c r="E10" s="55"/>
      <c r="F10" s="55"/>
      <c r="G10" s="55"/>
      <c r="H10" s="55"/>
      <c r="I10" s="29">
        <f t="shared" ref="I10:I18" si="3">IF(H10="",$F10*G10,$F10*G10*H10)</f>
        <v>0</v>
      </c>
      <c r="J10" s="29" t="e">
        <f t="shared" si="1"/>
        <v>#DIV/0!</v>
      </c>
      <c r="L10" s="55"/>
      <c r="M10" s="55"/>
      <c r="N10" s="29">
        <f>IF(M10="",$F10*L10,$F10*L10*M10)</f>
        <v>0</v>
      </c>
      <c r="O10" s="29" t="e">
        <f t="shared" si="2"/>
        <v>#DIV/0!</v>
      </c>
      <c r="P10" s="56"/>
      <c r="Q10" s="56"/>
    </row>
    <row r="11" spans="3:17" outlineLevel="1">
      <c r="D11" s="23">
        <f t="shared" ref="D11:D18" si="4">D10+1</f>
        <v>3</v>
      </c>
      <c r="E11" s="55"/>
      <c r="F11" s="55"/>
      <c r="G11" s="55"/>
      <c r="H11" s="55"/>
      <c r="I11" s="29">
        <f t="shared" si="3"/>
        <v>0</v>
      </c>
      <c r="J11" s="29" t="e">
        <f t="shared" si="1"/>
        <v>#DIV/0!</v>
      </c>
      <c r="L11" s="55"/>
      <c r="M11" s="55"/>
      <c r="N11" s="29">
        <f>IF(M11="",$F11*L11,$F11*L11*M11)</f>
        <v>0</v>
      </c>
      <c r="O11" s="29" t="e">
        <f t="shared" si="2"/>
        <v>#DIV/0!</v>
      </c>
      <c r="P11" s="56"/>
      <c r="Q11" s="56"/>
    </row>
    <row r="12" spans="3:17" outlineLevel="1">
      <c r="D12" s="23">
        <f t="shared" si="4"/>
        <v>4</v>
      </c>
      <c r="E12" s="55"/>
      <c r="F12" s="55"/>
      <c r="G12" s="55"/>
      <c r="H12" s="55"/>
      <c r="I12" s="29">
        <f t="shared" si="3"/>
        <v>0</v>
      </c>
      <c r="J12" s="29" t="e">
        <f t="shared" si="1"/>
        <v>#DIV/0!</v>
      </c>
      <c r="L12" s="55"/>
      <c r="M12" s="55"/>
      <c r="N12" s="29">
        <f t="shared" ref="N12:N18" si="5">IF(M12="",$F12*L12,$F12*L12*M12)</f>
        <v>0</v>
      </c>
      <c r="O12" s="29" t="e">
        <f t="shared" si="2"/>
        <v>#DIV/0!</v>
      </c>
      <c r="P12" s="56"/>
      <c r="Q12" s="56"/>
    </row>
    <row r="13" spans="3:17" outlineLevel="1">
      <c r="D13" s="23">
        <f t="shared" si="4"/>
        <v>5</v>
      </c>
      <c r="E13" s="55"/>
      <c r="F13" s="55"/>
      <c r="G13" s="55"/>
      <c r="H13" s="55"/>
      <c r="I13" s="29">
        <f t="shared" si="3"/>
        <v>0</v>
      </c>
      <c r="J13" s="29" t="e">
        <f t="shared" si="1"/>
        <v>#DIV/0!</v>
      </c>
      <c r="L13" s="55"/>
      <c r="M13" s="55"/>
      <c r="N13" s="29">
        <f t="shared" si="5"/>
        <v>0</v>
      </c>
      <c r="O13" s="29" t="e">
        <f t="shared" si="2"/>
        <v>#DIV/0!</v>
      </c>
      <c r="P13" s="56"/>
      <c r="Q13" s="56"/>
    </row>
    <row r="14" spans="3:17" outlineLevel="1">
      <c r="D14" s="23">
        <f t="shared" si="4"/>
        <v>6</v>
      </c>
      <c r="E14" s="55"/>
      <c r="F14" s="55"/>
      <c r="G14" s="55"/>
      <c r="H14" s="55"/>
      <c r="I14" s="29">
        <f t="shared" si="3"/>
        <v>0</v>
      </c>
      <c r="J14" s="29" t="e">
        <f t="shared" si="1"/>
        <v>#DIV/0!</v>
      </c>
      <c r="L14" s="55"/>
      <c r="M14" s="55"/>
      <c r="N14" s="29">
        <f t="shared" si="5"/>
        <v>0</v>
      </c>
      <c r="O14" s="29" t="e">
        <f t="shared" si="2"/>
        <v>#DIV/0!</v>
      </c>
      <c r="P14" s="56"/>
      <c r="Q14" s="56"/>
    </row>
    <row r="15" spans="3:17" outlineLevel="1">
      <c r="D15" s="23">
        <f t="shared" si="4"/>
        <v>7</v>
      </c>
      <c r="E15" s="55"/>
      <c r="F15" s="55"/>
      <c r="G15" s="55"/>
      <c r="H15" s="55"/>
      <c r="I15" s="29">
        <f t="shared" si="3"/>
        <v>0</v>
      </c>
      <c r="J15" s="29" t="e">
        <f t="shared" si="1"/>
        <v>#DIV/0!</v>
      </c>
      <c r="L15" s="55"/>
      <c r="M15" s="55"/>
      <c r="N15" s="29">
        <f t="shared" si="5"/>
        <v>0</v>
      </c>
      <c r="O15" s="29" t="e">
        <f t="shared" si="2"/>
        <v>#DIV/0!</v>
      </c>
      <c r="P15" s="56"/>
      <c r="Q15" s="56"/>
    </row>
    <row r="16" spans="3:17" outlineLevel="1">
      <c r="D16" s="23">
        <f t="shared" si="4"/>
        <v>8</v>
      </c>
      <c r="E16" s="55"/>
      <c r="F16" s="55"/>
      <c r="G16" s="55"/>
      <c r="H16" s="55"/>
      <c r="I16" s="29">
        <f t="shared" si="3"/>
        <v>0</v>
      </c>
      <c r="J16" s="29" t="e">
        <f t="shared" si="1"/>
        <v>#DIV/0!</v>
      </c>
      <c r="L16" s="55"/>
      <c r="M16" s="55"/>
      <c r="N16" s="29">
        <f t="shared" si="5"/>
        <v>0</v>
      </c>
      <c r="O16" s="29" t="e">
        <f t="shared" si="2"/>
        <v>#DIV/0!</v>
      </c>
      <c r="P16" s="56"/>
      <c r="Q16" s="56"/>
    </row>
    <row r="17" spans="3:20" outlineLevel="1">
      <c r="D17" s="23">
        <f t="shared" si="4"/>
        <v>9</v>
      </c>
      <c r="E17" s="55"/>
      <c r="F17" s="55"/>
      <c r="G17" s="55"/>
      <c r="H17" s="55"/>
      <c r="I17" s="29">
        <f t="shared" si="3"/>
        <v>0</v>
      </c>
      <c r="J17" s="29" t="e">
        <f t="shared" si="1"/>
        <v>#DIV/0!</v>
      </c>
      <c r="L17" s="55"/>
      <c r="M17" s="55"/>
      <c r="N17" s="29">
        <f t="shared" si="5"/>
        <v>0</v>
      </c>
      <c r="O17" s="29" t="e">
        <f t="shared" si="2"/>
        <v>#DIV/0!</v>
      </c>
      <c r="P17" s="56"/>
      <c r="Q17" s="56"/>
    </row>
    <row r="18" spans="3:20" outlineLevel="1">
      <c r="D18" s="23">
        <f t="shared" si="4"/>
        <v>10</v>
      </c>
      <c r="E18" s="55"/>
      <c r="F18" s="55"/>
      <c r="G18" s="55"/>
      <c r="H18" s="55"/>
      <c r="I18" s="29">
        <f t="shared" si="3"/>
        <v>0</v>
      </c>
      <c r="J18" s="29" t="e">
        <f t="shared" si="1"/>
        <v>#DIV/0!</v>
      </c>
      <c r="L18" s="55"/>
      <c r="M18" s="55"/>
      <c r="N18" s="29">
        <f t="shared" si="5"/>
        <v>0</v>
      </c>
      <c r="O18" s="29" t="e">
        <f t="shared" si="2"/>
        <v>#DIV/0!</v>
      </c>
      <c r="P18" s="56"/>
      <c r="Q18" s="56"/>
    </row>
    <row r="19" spans="3:20" s="35" customFormat="1">
      <c r="D19" s="36"/>
      <c r="E19" s="36" t="s">
        <v>45</v>
      </c>
      <c r="F19" s="37"/>
      <c r="G19" s="37"/>
      <c r="H19" s="37"/>
      <c r="I19" s="36">
        <f>SUM(I9:I18)</f>
        <v>0</v>
      </c>
      <c r="J19" s="36" t="e">
        <f>SUM(J9:J18)</f>
        <v>#DIV/0!</v>
      </c>
      <c r="K19"/>
      <c r="L19" s="37"/>
      <c r="M19" s="37"/>
      <c r="N19" s="36">
        <f>SUM(N9:N18)</f>
        <v>0</v>
      </c>
      <c r="O19" s="36" t="e">
        <f>SUM(O9:O18)</f>
        <v>#DIV/0!</v>
      </c>
      <c r="P19" s="38"/>
      <c r="Q19" s="38"/>
    </row>
    <row r="20" spans="3:20">
      <c r="T20" s="21"/>
    </row>
    <row r="21" spans="3:20">
      <c r="G21" s="179" t="str">
        <f>G7</f>
        <v>Typical case</v>
      </c>
      <c r="H21" s="179"/>
      <c r="I21" s="179"/>
      <c r="J21" s="179"/>
      <c r="L21" s="179" t="str">
        <f>L7</f>
        <v>Full coverage case</v>
      </c>
      <c r="M21" s="179"/>
      <c r="N21" s="179"/>
      <c r="O21" s="179"/>
      <c r="P21" s="180" t="s">
        <v>50</v>
      </c>
      <c r="Q21" s="181"/>
      <c r="T21" s="21"/>
    </row>
    <row r="22" spans="3:20" ht="48">
      <c r="C22" s="1" t="str">
        <f>'B. CostCategories'!F82</f>
        <v>R71</v>
      </c>
      <c r="D22" s="28" t="s">
        <v>46</v>
      </c>
      <c r="E22" s="28">
        <f>INDEX('B. CostCategories'!E:E,MATCH(C22,'B. CostCategories'!F:F,0))</f>
        <v>0</v>
      </c>
      <c r="F22" s="28" t="str">
        <f>"Unit cost ("&amp;I_CurrencySymbol &amp;")"</f>
        <v>Unit cost ()</v>
      </c>
      <c r="G22" s="28" t="s">
        <v>47</v>
      </c>
      <c r="H22" s="28" t="s">
        <v>48</v>
      </c>
      <c r="I22" s="28" t="str">
        <f>"Total cost ("&amp;I_CurrencySymbol&amp;")"</f>
        <v>Total cost ()</v>
      </c>
      <c r="J22" s="28" t="s">
        <v>44</v>
      </c>
      <c r="L22" s="32" t="str">
        <f t="shared" ref="L22:O22" si="6">G22</f>
        <v>Number of people / units</v>
      </c>
      <c r="M22" s="30" t="str">
        <f t="shared" si="6"/>
        <v>Days / hours</v>
      </c>
      <c r="N22" s="30" t="str">
        <f t="shared" si="6"/>
        <v>Total cost ()</v>
      </c>
      <c r="O22" s="31" t="str">
        <f t="shared" si="6"/>
        <v>Total cost $</v>
      </c>
      <c r="P22" s="34" t="s">
        <v>51</v>
      </c>
      <c r="Q22" s="34" t="s">
        <v>52</v>
      </c>
      <c r="T22" s="21"/>
    </row>
    <row r="23" spans="3:20" outlineLevel="1">
      <c r="D23" s="23">
        <v>1</v>
      </c>
      <c r="E23" s="55"/>
      <c r="F23" s="55"/>
      <c r="G23" s="55"/>
      <c r="H23" s="55"/>
      <c r="I23" s="29">
        <f>IF(H23="",$F23*G23,$F23*G23*H23)</f>
        <v>0</v>
      </c>
      <c r="J23" s="29" t="e">
        <f t="shared" ref="J23:J32" si="7">I23/I_ExchangeRate</f>
        <v>#DIV/0!</v>
      </c>
      <c r="L23" s="55"/>
      <c r="M23" s="55"/>
      <c r="N23" s="29">
        <f t="shared" ref="N23:N32" si="8">IF(M23="",$F23*L23,$F23*L23*M23)</f>
        <v>0</v>
      </c>
      <c r="O23" s="29" t="e">
        <f t="shared" ref="O23:O32" si="9">N23/I_ExchangeRate</f>
        <v>#DIV/0!</v>
      </c>
      <c r="P23" s="56"/>
      <c r="Q23" s="56"/>
      <c r="T23" s="21"/>
    </row>
    <row r="24" spans="3:20" outlineLevel="1">
      <c r="D24" s="23">
        <f>D23+1</f>
        <v>2</v>
      </c>
      <c r="E24" s="55"/>
      <c r="F24" s="55"/>
      <c r="G24" s="55"/>
      <c r="H24" s="55"/>
      <c r="I24" s="29">
        <f t="shared" ref="I24:I32" si="10">IF(H24="",$F24*G24,$F24*G24*H24)</f>
        <v>0</v>
      </c>
      <c r="J24" s="29" t="e">
        <f t="shared" si="7"/>
        <v>#DIV/0!</v>
      </c>
      <c r="L24" s="55"/>
      <c r="M24" s="55"/>
      <c r="N24" s="29">
        <f t="shared" si="8"/>
        <v>0</v>
      </c>
      <c r="O24" s="29" t="e">
        <f t="shared" si="9"/>
        <v>#DIV/0!</v>
      </c>
      <c r="P24" s="56"/>
      <c r="Q24" s="56"/>
      <c r="T24" s="21"/>
    </row>
    <row r="25" spans="3:20" outlineLevel="1">
      <c r="D25" s="23">
        <f t="shared" ref="D25:D32" si="11">D24+1</f>
        <v>3</v>
      </c>
      <c r="E25" s="55"/>
      <c r="F25" s="55"/>
      <c r="G25" s="55"/>
      <c r="H25" s="55"/>
      <c r="I25" s="29">
        <f t="shared" si="10"/>
        <v>0</v>
      </c>
      <c r="J25" s="29" t="e">
        <f t="shared" si="7"/>
        <v>#DIV/0!</v>
      </c>
      <c r="L25" s="55"/>
      <c r="M25" s="55"/>
      <c r="N25" s="29">
        <f t="shared" si="8"/>
        <v>0</v>
      </c>
      <c r="O25" s="29" t="e">
        <f t="shared" si="9"/>
        <v>#DIV/0!</v>
      </c>
      <c r="P25" s="56"/>
      <c r="Q25" s="56"/>
      <c r="T25" s="21"/>
    </row>
    <row r="26" spans="3:20" outlineLevel="1">
      <c r="D26" s="23">
        <f t="shared" si="11"/>
        <v>4</v>
      </c>
      <c r="E26" s="55"/>
      <c r="F26" s="55"/>
      <c r="G26" s="55"/>
      <c r="H26" s="55"/>
      <c r="I26" s="29">
        <f t="shared" si="10"/>
        <v>0</v>
      </c>
      <c r="J26" s="29" t="e">
        <f t="shared" si="7"/>
        <v>#DIV/0!</v>
      </c>
      <c r="L26" s="55"/>
      <c r="M26" s="55"/>
      <c r="N26" s="29">
        <f t="shared" si="8"/>
        <v>0</v>
      </c>
      <c r="O26" s="29" t="e">
        <f t="shared" si="9"/>
        <v>#DIV/0!</v>
      </c>
      <c r="P26" s="56"/>
      <c r="Q26" s="56"/>
      <c r="T26" s="21"/>
    </row>
    <row r="27" spans="3:20" outlineLevel="1">
      <c r="D27" s="23">
        <f t="shared" si="11"/>
        <v>5</v>
      </c>
      <c r="E27" s="55"/>
      <c r="F27" s="55"/>
      <c r="G27" s="55"/>
      <c r="H27" s="55"/>
      <c r="I27" s="29">
        <f t="shared" si="10"/>
        <v>0</v>
      </c>
      <c r="J27" s="29" t="e">
        <f t="shared" si="7"/>
        <v>#DIV/0!</v>
      </c>
      <c r="L27" s="55"/>
      <c r="M27" s="55"/>
      <c r="N27" s="29">
        <f t="shared" si="8"/>
        <v>0</v>
      </c>
      <c r="O27" s="29" t="e">
        <f t="shared" si="9"/>
        <v>#DIV/0!</v>
      </c>
      <c r="P27" s="56"/>
      <c r="Q27" s="56"/>
      <c r="T27" s="21"/>
    </row>
    <row r="28" spans="3:20" outlineLevel="1">
      <c r="D28" s="23">
        <f t="shared" si="11"/>
        <v>6</v>
      </c>
      <c r="E28" s="55"/>
      <c r="F28" s="55"/>
      <c r="G28" s="55"/>
      <c r="H28" s="55"/>
      <c r="I28" s="29">
        <f t="shared" si="10"/>
        <v>0</v>
      </c>
      <c r="J28" s="29" t="e">
        <f t="shared" si="7"/>
        <v>#DIV/0!</v>
      </c>
      <c r="L28" s="55"/>
      <c r="M28" s="55"/>
      <c r="N28" s="29">
        <f t="shared" si="8"/>
        <v>0</v>
      </c>
      <c r="O28" s="29" t="e">
        <f t="shared" si="9"/>
        <v>#DIV/0!</v>
      </c>
      <c r="P28" s="56"/>
      <c r="Q28" s="56"/>
      <c r="T28" s="21"/>
    </row>
    <row r="29" spans="3:20" outlineLevel="1">
      <c r="D29" s="23">
        <f t="shared" si="11"/>
        <v>7</v>
      </c>
      <c r="E29" s="55"/>
      <c r="F29" s="55"/>
      <c r="G29" s="55"/>
      <c r="H29" s="55"/>
      <c r="I29" s="29">
        <f t="shared" si="10"/>
        <v>0</v>
      </c>
      <c r="J29" s="29" t="e">
        <f t="shared" si="7"/>
        <v>#DIV/0!</v>
      </c>
      <c r="L29" s="55"/>
      <c r="M29" s="55"/>
      <c r="N29" s="29">
        <f t="shared" si="8"/>
        <v>0</v>
      </c>
      <c r="O29" s="29" t="e">
        <f t="shared" si="9"/>
        <v>#DIV/0!</v>
      </c>
      <c r="P29" s="56"/>
      <c r="Q29" s="56"/>
      <c r="T29" s="21"/>
    </row>
    <row r="30" spans="3:20" outlineLevel="1">
      <c r="D30" s="23">
        <f t="shared" si="11"/>
        <v>8</v>
      </c>
      <c r="E30" s="55"/>
      <c r="F30" s="55"/>
      <c r="G30" s="55"/>
      <c r="H30" s="55"/>
      <c r="I30" s="29">
        <f t="shared" si="10"/>
        <v>0</v>
      </c>
      <c r="J30" s="29" t="e">
        <f t="shared" si="7"/>
        <v>#DIV/0!</v>
      </c>
      <c r="L30" s="55"/>
      <c r="M30" s="55"/>
      <c r="N30" s="29">
        <f t="shared" si="8"/>
        <v>0</v>
      </c>
      <c r="O30" s="29" t="e">
        <f t="shared" si="9"/>
        <v>#DIV/0!</v>
      </c>
      <c r="P30" s="56"/>
      <c r="Q30" s="56"/>
      <c r="T30" s="21"/>
    </row>
    <row r="31" spans="3:20" outlineLevel="1">
      <c r="D31" s="23">
        <f t="shared" si="11"/>
        <v>9</v>
      </c>
      <c r="E31" s="55"/>
      <c r="F31" s="55"/>
      <c r="G31" s="55"/>
      <c r="H31" s="55"/>
      <c r="I31" s="29">
        <f t="shared" si="10"/>
        <v>0</v>
      </c>
      <c r="J31" s="29" t="e">
        <f t="shared" si="7"/>
        <v>#DIV/0!</v>
      </c>
      <c r="L31" s="55"/>
      <c r="M31" s="55"/>
      <c r="N31" s="29">
        <f t="shared" si="8"/>
        <v>0</v>
      </c>
      <c r="O31" s="29" t="e">
        <f t="shared" si="9"/>
        <v>#DIV/0!</v>
      </c>
      <c r="P31" s="56"/>
      <c r="Q31" s="56"/>
      <c r="T31" s="21"/>
    </row>
    <row r="32" spans="3:20" outlineLevel="1">
      <c r="D32" s="23">
        <f t="shared" si="11"/>
        <v>10</v>
      </c>
      <c r="E32" s="55"/>
      <c r="F32" s="55"/>
      <c r="G32" s="55"/>
      <c r="H32" s="55"/>
      <c r="I32" s="29">
        <f t="shared" si="10"/>
        <v>0</v>
      </c>
      <c r="J32" s="29" t="e">
        <f t="shared" si="7"/>
        <v>#DIV/0!</v>
      </c>
      <c r="L32" s="55"/>
      <c r="M32" s="55"/>
      <c r="N32" s="29">
        <f t="shared" si="8"/>
        <v>0</v>
      </c>
      <c r="O32" s="29" t="e">
        <f t="shared" si="9"/>
        <v>#DIV/0!</v>
      </c>
      <c r="P32" s="56"/>
      <c r="Q32" s="56"/>
      <c r="T32" s="21"/>
    </row>
    <row r="33" spans="3:20" s="35" customFormat="1">
      <c r="D33" s="36"/>
      <c r="E33" s="36" t="s">
        <v>45</v>
      </c>
      <c r="F33" s="37"/>
      <c r="G33" s="37"/>
      <c r="H33" s="37"/>
      <c r="I33" s="36">
        <f>SUM(I23:I32)</f>
        <v>0</v>
      </c>
      <c r="J33" s="36" t="e">
        <f>SUM(J23:J32)</f>
        <v>#DIV/0!</v>
      </c>
      <c r="K33"/>
      <c r="L33" s="37"/>
      <c r="M33" s="37"/>
      <c r="N33" s="36">
        <f>SUM(N23:N32)</f>
        <v>0</v>
      </c>
      <c r="O33" s="36" t="e">
        <f>SUM(O23:O32)</f>
        <v>#DIV/0!</v>
      </c>
      <c r="P33" s="38"/>
      <c r="Q33" s="38"/>
    </row>
    <row r="34" spans="3:20">
      <c r="T34" s="21"/>
    </row>
    <row r="35" spans="3:20">
      <c r="G35" s="179" t="str">
        <f>G22</f>
        <v>Number of people / units</v>
      </c>
      <c r="H35" s="179"/>
      <c r="I35" s="179"/>
      <c r="J35" s="179"/>
      <c r="L35" s="179" t="str">
        <f>L21</f>
        <v>Full coverage case</v>
      </c>
      <c r="M35" s="179"/>
      <c r="N35" s="179"/>
      <c r="O35" s="179"/>
      <c r="P35" s="180" t="s">
        <v>50</v>
      </c>
      <c r="Q35" s="181"/>
      <c r="T35" s="21"/>
    </row>
    <row r="36" spans="3:20" ht="48">
      <c r="C36" s="1" t="str">
        <f>'B. CostCategories'!F83</f>
        <v>R72</v>
      </c>
      <c r="D36" s="28" t="s">
        <v>46</v>
      </c>
      <c r="E36" s="28">
        <f>INDEX('B. CostCategories'!E:E,MATCH(C36,'B. CostCategories'!F:F,0))</f>
        <v>0</v>
      </c>
      <c r="F36" s="28" t="str">
        <f>"Unit cost ("&amp;I_CurrencySymbol &amp;")"</f>
        <v>Unit cost ()</v>
      </c>
      <c r="G36" s="28" t="s">
        <v>47</v>
      </c>
      <c r="H36" s="28" t="s">
        <v>48</v>
      </c>
      <c r="I36" s="28" t="str">
        <f>"Total cost ("&amp;I_CurrencySymbol&amp;")"</f>
        <v>Total cost ()</v>
      </c>
      <c r="J36" s="28" t="s">
        <v>44</v>
      </c>
      <c r="L36" s="32" t="str">
        <f t="shared" ref="L36:O36" si="12">G36</f>
        <v>Number of people / units</v>
      </c>
      <c r="M36" s="30" t="str">
        <f t="shared" si="12"/>
        <v>Days / hours</v>
      </c>
      <c r="N36" s="30" t="str">
        <f t="shared" si="12"/>
        <v>Total cost ()</v>
      </c>
      <c r="O36" s="31" t="str">
        <f t="shared" si="12"/>
        <v>Total cost $</v>
      </c>
      <c r="P36" s="34" t="s">
        <v>51</v>
      </c>
      <c r="Q36" s="34" t="s">
        <v>52</v>
      </c>
      <c r="T36" s="21"/>
    </row>
    <row r="37" spans="3:20" outlineLevel="1">
      <c r="D37" s="23">
        <v>1</v>
      </c>
      <c r="E37" s="55"/>
      <c r="F37" s="55"/>
      <c r="G37" s="55"/>
      <c r="H37" s="55"/>
      <c r="I37" s="29">
        <f>IF(H37="",$F37*G37,$F37*G37*H37)</f>
        <v>0</v>
      </c>
      <c r="J37" s="29" t="e">
        <f t="shared" ref="J37:J46" si="13">I37/I_ExchangeRate</f>
        <v>#DIV/0!</v>
      </c>
      <c r="L37" s="55"/>
      <c r="M37" s="55"/>
      <c r="N37" s="29">
        <f t="shared" ref="N37:N46" si="14">IF(M37="",$F37*L37,$F37*L37*M37)</f>
        <v>0</v>
      </c>
      <c r="O37" s="29" t="e">
        <f t="shared" ref="O37:O46" si="15">N37/I_ExchangeRate</f>
        <v>#DIV/0!</v>
      </c>
      <c r="P37" s="56"/>
      <c r="Q37" s="56"/>
      <c r="T37" s="21"/>
    </row>
    <row r="38" spans="3:20" outlineLevel="1">
      <c r="D38" s="23">
        <f>D37+1</f>
        <v>2</v>
      </c>
      <c r="E38" s="55"/>
      <c r="F38" s="55"/>
      <c r="G38" s="55"/>
      <c r="H38" s="55"/>
      <c r="I38" s="29">
        <f t="shared" ref="I38:I46" si="16">IF(H38="",$F38*G38,$F38*G38*H38)</f>
        <v>0</v>
      </c>
      <c r="J38" s="29" t="e">
        <f t="shared" si="13"/>
        <v>#DIV/0!</v>
      </c>
      <c r="L38" s="55"/>
      <c r="M38" s="55"/>
      <c r="N38" s="29">
        <f t="shared" si="14"/>
        <v>0</v>
      </c>
      <c r="O38" s="29" t="e">
        <f t="shared" si="15"/>
        <v>#DIV/0!</v>
      </c>
      <c r="P38" s="56"/>
      <c r="Q38" s="56"/>
      <c r="T38" s="21"/>
    </row>
    <row r="39" spans="3:20" outlineLevel="1">
      <c r="D39" s="23">
        <f t="shared" ref="D39:D46" si="17">D38+1</f>
        <v>3</v>
      </c>
      <c r="E39" s="55"/>
      <c r="F39" s="55"/>
      <c r="G39" s="55"/>
      <c r="H39" s="55"/>
      <c r="I39" s="29">
        <f t="shared" si="16"/>
        <v>0</v>
      </c>
      <c r="J39" s="29" t="e">
        <f t="shared" si="13"/>
        <v>#DIV/0!</v>
      </c>
      <c r="L39" s="55"/>
      <c r="M39" s="55"/>
      <c r="N39" s="29">
        <f t="shared" si="14"/>
        <v>0</v>
      </c>
      <c r="O39" s="29" t="e">
        <f t="shared" si="15"/>
        <v>#DIV/0!</v>
      </c>
      <c r="P39" s="56"/>
      <c r="Q39" s="56"/>
      <c r="T39" s="21"/>
    </row>
    <row r="40" spans="3:20" outlineLevel="1">
      <c r="D40" s="23">
        <f t="shared" si="17"/>
        <v>4</v>
      </c>
      <c r="E40" s="55"/>
      <c r="F40" s="55"/>
      <c r="G40" s="55"/>
      <c r="H40" s="55"/>
      <c r="I40" s="29">
        <f t="shared" si="16"/>
        <v>0</v>
      </c>
      <c r="J40" s="29" t="e">
        <f t="shared" si="13"/>
        <v>#DIV/0!</v>
      </c>
      <c r="L40" s="55"/>
      <c r="M40" s="55"/>
      <c r="N40" s="29">
        <f t="shared" si="14"/>
        <v>0</v>
      </c>
      <c r="O40" s="29" t="e">
        <f t="shared" si="15"/>
        <v>#DIV/0!</v>
      </c>
      <c r="P40" s="56"/>
      <c r="Q40" s="56"/>
      <c r="T40" s="21"/>
    </row>
    <row r="41" spans="3:20" outlineLevel="1">
      <c r="D41" s="23">
        <f t="shared" si="17"/>
        <v>5</v>
      </c>
      <c r="E41" s="55"/>
      <c r="F41" s="55"/>
      <c r="G41" s="55"/>
      <c r="H41" s="55"/>
      <c r="I41" s="29">
        <f t="shared" si="16"/>
        <v>0</v>
      </c>
      <c r="J41" s="29" t="e">
        <f t="shared" si="13"/>
        <v>#DIV/0!</v>
      </c>
      <c r="L41" s="55"/>
      <c r="M41" s="55"/>
      <c r="N41" s="29">
        <f t="shared" si="14"/>
        <v>0</v>
      </c>
      <c r="O41" s="29" t="e">
        <f t="shared" si="15"/>
        <v>#DIV/0!</v>
      </c>
      <c r="P41" s="56"/>
      <c r="Q41" s="56"/>
      <c r="T41" s="21"/>
    </row>
    <row r="42" spans="3:20" outlineLevel="1">
      <c r="D42" s="23">
        <f t="shared" si="17"/>
        <v>6</v>
      </c>
      <c r="E42" s="55"/>
      <c r="F42" s="55"/>
      <c r="G42" s="55"/>
      <c r="H42" s="55"/>
      <c r="I42" s="29">
        <f t="shared" si="16"/>
        <v>0</v>
      </c>
      <c r="J42" s="29" t="e">
        <f t="shared" si="13"/>
        <v>#DIV/0!</v>
      </c>
      <c r="L42" s="55"/>
      <c r="M42" s="55"/>
      <c r="N42" s="29">
        <f t="shared" si="14"/>
        <v>0</v>
      </c>
      <c r="O42" s="29" t="e">
        <f t="shared" si="15"/>
        <v>#DIV/0!</v>
      </c>
      <c r="P42" s="56"/>
      <c r="Q42" s="56"/>
      <c r="T42" s="21"/>
    </row>
    <row r="43" spans="3:20" outlineLevel="1">
      <c r="D43" s="23">
        <f t="shared" si="17"/>
        <v>7</v>
      </c>
      <c r="E43" s="55"/>
      <c r="F43" s="55"/>
      <c r="G43" s="55"/>
      <c r="H43" s="55"/>
      <c r="I43" s="29">
        <f t="shared" si="16"/>
        <v>0</v>
      </c>
      <c r="J43" s="29" t="e">
        <f t="shared" si="13"/>
        <v>#DIV/0!</v>
      </c>
      <c r="L43" s="55"/>
      <c r="M43" s="55"/>
      <c r="N43" s="29">
        <f t="shared" si="14"/>
        <v>0</v>
      </c>
      <c r="O43" s="29" t="e">
        <f t="shared" si="15"/>
        <v>#DIV/0!</v>
      </c>
      <c r="P43" s="56"/>
      <c r="Q43" s="56"/>
      <c r="T43" s="21"/>
    </row>
    <row r="44" spans="3:20" outlineLevel="1">
      <c r="D44" s="23">
        <f t="shared" si="17"/>
        <v>8</v>
      </c>
      <c r="E44" s="55"/>
      <c r="F44" s="55"/>
      <c r="G44" s="55"/>
      <c r="H44" s="55"/>
      <c r="I44" s="29">
        <f t="shared" si="16"/>
        <v>0</v>
      </c>
      <c r="J44" s="29" t="e">
        <f t="shared" si="13"/>
        <v>#DIV/0!</v>
      </c>
      <c r="L44" s="55"/>
      <c r="M44" s="55"/>
      <c r="N44" s="29">
        <f t="shared" si="14"/>
        <v>0</v>
      </c>
      <c r="O44" s="29" t="e">
        <f t="shared" si="15"/>
        <v>#DIV/0!</v>
      </c>
      <c r="P44" s="56"/>
      <c r="Q44" s="56"/>
      <c r="T44" s="21"/>
    </row>
    <row r="45" spans="3:20" outlineLevel="1">
      <c r="D45" s="23">
        <f t="shared" si="17"/>
        <v>9</v>
      </c>
      <c r="E45" s="55"/>
      <c r="F45" s="55"/>
      <c r="G45" s="55"/>
      <c r="H45" s="55"/>
      <c r="I45" s="29">
        <f t="shared" si="16"/>
        <v>0</v>
      </c>
      <c r="J45" s="29" t="e">
        <f t="shared" si="13"/>
        <v>#DIV/0!</v>
      </c>
      <c r="L45" s="55"/>
      <c r="M45" s="55"/>
      <c r="N45" s="29">
        <f t="shared" si="14"/>
        <v>0</v>
      </c>
      <c r="O45" s="29" t="e">
        <f t="shared" si="15"/>
        <v>#DIV/0!</v>
      </c>
      <c r="P45" s="56"/>
      <c r="Q45" s="56"/>
      <c r="T45" s="21"/>
    </row>
    <row r="46" spans="3:20" outlineLevel="1">
      <c r="D46" s="23">
        <f t="shared" si="17"/>
        <v>10</v>
      </c>
      <c r="E46" s="55"/>
      <c r="F46" s="55"/>
      <c r="G46" s="55"/>
      <c r="H46" s="55"/>
      <c r="I46" s="29">
        <f t="shared" si="16"/>
        <v>0</v>
      </c>
      <c r="J46" s="29" t="e">
        <f t="shared" si="13"/>
        <v>#DIV/0!</v>
      </c>
      <c r="L46" s="55"/>
      <c r="M46" s="55"/>
      <c r="N46" s="29">
        <f t="shared" si="14"/>
        <v>0</v>
      </c>
      <c r="O46" s="29" t="e">
        <f t="shared" si="15"/>
        <v>#DIV/0!</v>
      </c>
      <c r="P46" s="56"/>
      <c r="Q46" s="56"/>
      <c r="T46" s="21"/>
    </row>
    <row r="47" spans="3:20" s="35" customFormat="1">
      <c r="D47" s="36"/>
      <c r="E47" s="36" t="s">
        <v>45</v>
      </c>
      <c r="F47" s="37"/>
      <c r="G47" s="37"/>
      <c r="H47" s="37"/>
      <c r="I47" s="36">
        <f>SUM(I37:I46)</f>
        <v>0</v>
      </c>
      <c r="J47" s="36" t="e">
        <f>SUM(J37:J46)</f>
        <v>#DIV/0!</v>
      </c>
      <c r="K47"/>
      <c r="L47" s="37"/>
      <c r="M47" s="37"/>
      <c r="N47" s="36">
        <f>SUM(N37:N46)</f>
        <v>0</v>
      </c>
      <c r="O47" s="36" t="e">
        <f>SUM(O37:O46)</f>
        <v>#DIV/0!</v>
      </c>
      <c r="P47" s="38"/>
      <c r="Q47" s="38"/>
    </row>
    <row r="48" spans="3:20" s="62" customFormat="1" ht="14"/>
    <row r="49" spans="4:17" s="62" customFormat="1" ht="14"/>
    <row r="50" spans="4:17">
      <c r="D50" s="20" t="s">
        <v>128</v>
      </c>
      <c r="E50" s="21"/>
      <c r="F50" s="26"/>
      <c r="G50" s="26"/>
      <c r="H50" s="27"/>
      <c r="I50" s="27"/>
      <c r="J50" s="27"/>
    </row>
    <row r="51" spans="4:17">
      <c r="E51" s="21"/>
      <c r="F51" s="26"/>
      <c r="G51" s="26"/>
      <c r="H51" s="27"/>
      <c r="I51" s="27"/>
      <c r="J51" s="27"/>
    </row>
    <row r="52" spans="4:17">
      <c r="D52" t="s">
        <v>129</v>
      </c>
      <c r="E52" s="21"/>
      <c r="F52" s="26"/>
      <c r="G52" s="26"/>
      <c r="H52" s="27"/>
      <c r="I52" s="27"/>
      <c r="J52" s="27"/>
    </row>
    <row r="53" spans="4:17">
      <c r="E53" s="21"/>
      <c r="F53" s="26"/>
      <c r="G53" s="26"/>
      <c r="H53" s="27"/>
      <c r="I53" s="27"/>
      <c r="J53" s="27"/>
    </row>
    <row r="54" spans="4:17">
      <c r="D54" s="57"/>
      <c r="E54" s="57"/>
      <c r="F54" s="57"/>
      <c r="G54" s="57"/>
      <c r="H54" s="57"/>
      <c r="I54" s="57"/>
      <c r="J54" s="57"/>
      <c r="K54" s="177"/>
      <c r="L54" s="178"/>
      <c r="M54" s="57"/>
      <c r="N54" s="57"/>
      <c r="O54" s="57"/>
      <c r="P54" s="57"/>
      <c r="Q54" s="57"/>
    </row>
    <row r="55" spans="4:17">
      <c r="D55" s="57"/>
      <c r="E55" s="57"/>
      <c r="F55" s="57"/>
      <c r="G55" s="57"/>
      <c r="H55" s="57"/>
      <c r="I55" s="57"/>
      <c r="J55" s="57"/>
      <c r="K55" s="177"/>
      <c r="L55" s="178"/>
      <c r="M55" s="57"/>
      <c r="N55" s="57"/>
      <c r="O55" s="57"/>
      <c r="P55" s="57"/>
      <c r="Q55" s="57"/>
    </row>
    <row r="56" spans="4:17">
      <c r="D56" s="57"/>
      <c r="E56" s="57"/>
      <c r="F56" s="57"/>
      <c r="G56" s="57"/>
      <c r="H56" s="57"/>
      <c r="I56" s="57"/>
      <c r="J56" s="57"/>
      <c r="K56" s="177"/>
      <c r="L56" s="178"/>
      <c r="M56" s="57"/>
      <c r="N56" s="57"/>
      <c r="O56" s="57"/>
      <c r="P56" s="57"/>
      <c r="Q56" s="57"/>
    </row>
    <row r="57" spans="4:17">
      <c r="D57" s="57"/>
      <c r="E57" s="57"/>
      <c r="F57" s="57"/>
      <c r="G57" s="57"/>
      <c r="H57" s="57"/>
      <c r="I57" s="57"/>
      <c r="J57" s="57"/>
      <c r="K57" s="177"/>
      <c r="L57" s="178"/>
      <c r="M57" s="57"/>
      <c r="N57" s="57"/>
      <c r="O57" s="57"/>
      <c r="P57" s="57"/>
      <c r="Q57" s="57"/>
    </row>
    <row r="58" spans="4:17">
      <c r="D58" s="57"/>
      <c r="E58" s="57"/>
      <c r="F58" s="57"/>
      <c r="G58" s="57"/>
      <c r="H58" s="57"/>
      <c r="I58" s="57"/>
      <c r="J58" s="57"/>
      <c r="K58" s="177"/>
      <c r="L58" s="178"/>
      <c r="M58" s="57"/>
      <c r="N58" s="57"/>
      <c r="O58" s="57"/>
      <c r="P58" s="57"/>
      <c r="Q58" s="57"/>
    </row>
    <row r="59" spans="4:17">
      <c r="D59" s="57"/>
      <c r="E59" s="57"/>
      <c r="F59" s="57"/>
      <c r="G59" s="57"/>
      <c r="H59" s="57"/>
      <c r="I59" s="57"/>
      <c r="J59" s="57"/>
      <c r="K59" s="177"/>
      <c r="L59" s="178"/>
      <c r="M59" s="57"/>
      <c r="N59" s="57"/>
      <c r="O59" s="57"/>
      <c r="P59" s="57"/>
      <c r="Q59" s="57"/>
    </row>
    <row r="60" spans="4:17">
      <c r="D60" s="57"/>
      <c r="E60" s="57"/>
      <c r="F60" s="57"/>
      <c r="G60" s="57"/>
      <c r="H60" s="57"/>
      <c r="I60" s="57"/>
      <c r="J60" s="57"/>
      <c r="K60" s="177"/>
      <c r="L60" s="178"/>
      <c r="M60" s="57"/>
      <c r="N60" s="57"/>
      <c r="O60" s="57"/>
      <c r="P60" s="57"/>
      <c r="Q60" s="57"/>
    </row>
    <row r="61" spans="4:17">
      <c r="D61" s="57"/>
      <c r="E61" s="57"/>
      <c r="F61" s="57"/>
      <c r="G61" s="57"/>
      <c r="H61" s="57"/>
      <c r="I61" s="57"/>
      <c r="J61" s="57"/>
      <c r="K61" s="177"/>
      <c r="L61" s="178"/>
      <c r="M61" s="57"/>
      <c r="N61" s="57"/>
      <c r="O61" s="57"/>
      <c r="P61" s="57"/>
      <c r="Q61" s="57"/>
    </row>
    <row r="62" spans="4:17">
      <c r="D62" s="57"/>
      <c r="E62" s="57"/>
      <c r="F62" s="57"/>
      <c r="G62" s="57"/>
      <c r="H62" s="57"/>
      <c r="I62" s="57"/>
      <c r="J62" s="57"/>
      <c r="K62" s="177"/>
      <c r="L62" s="178"/>
      <c r="M62" s="57"/>
      <c r="N62" s="57"/>
      <c r="O62" s="57"/>
      <c r="P62" s="57"/>
      <c r="Q62" s="57"/>
    </row>
    <row r="63" spans="4:17">
      <c r="D63" s="57"/>
      <c r="E63" s="57"/>
      <c r="F63" s="57"/>
      <c r="G63" s="57"/>
      <c r="H63" s="57"/>
      <c r="I63" s="57"/>
      <c r="J63" s="57"/>
      <c r="K63" s="177"/>
      <c r="L63" s="178"/>
      <c r="M63" s="57"/>
      <c r="N63" s="57"/>
      <c r="O63" s="57"/>
      <c r="P63" s="57"/>
      <c r="Q63" s="57"/>
    </row>
    <row r="64" spans="4:17">
      <c r="D64" s="57"/>
      <c r="E64" s="57"/>
      <c r="F64" s="57"/>
      <c r="G64" s="57"/>
      <c r="H64" s="57"/>
      <c r="I64" s="57"/>
      <c r="J64" s="57"/>
      <c r="K64" s="177"/>
      <c r="L64" s="178"/>
      <c r="M64" s="57"/>
      <c r="N64" s="57"/>
      <c r="O64" s="57"/>
      <c r="P64" s="57"/>
      <c r="Q64" s="57"/>
    </row>
    <row r="65" spans="4:17">
      <c r="D65" s="57"/>
      <c r="E65" s="57"/>
      <c r="F65" s="57"/>
      <c r="G65" s="57"/>
      <c r="H65" s="57"/>
      <c r="I65" s="57"/>
      <c r="J65" s="57"/>
      <c r="K65" s="177"/>
      <c r="L65" s="178"/>
      <c r="M65" s="57"/>
      <c r="N65" s="57"/>
      <c r="O65" s="57"/>
      <c r="P65" s="57"/>
      <c r="Q65" s="57"/>
    </row>
  </sheetData>
  <sheetProtection algorithmName="SHA-512" hashValue="nTy/L0di/JqTpZtppCtdlP3s7JHSkArTz56eG9z1EMqBRzjPzW+lyHkiPo2u6LojNcb3Yq4AlV14vcisRuV3zQ==" saltValue="hkkkK0QVrG45vummYHKd5Q==" spinCount="100000" sheet="1" objects="1" scenarios="1"/>
  <mergeCells count="21">
    <mergeCell ref="G7:J7"/>
    <mergeCell ref="L7:O7"/>
    <mergeCell ref="P7:Q7"/>
    <mergeCell ref="G21:J21"/>
    <mergeCell ref="L21:O21"/>
    <mergeCell ref="P21:Q21"/>
    <mergeCell ref="G35:J35"/>
    <mergeCell ref="L35:O35"/>
    <mergeCell ref="P35:Q35"/>
    <mergeCell ref="K64:L64"/>
    <mergeCell ref="K65:L65"/>
    <mergeCell ref="K54:L54"/>
    <mergeCell ref="K55:L55"/>
    <mergeCell ref="K56:L56"/>
    <mergeCell ref="K57:L57"/>
    <mergeCell ref="K58:L58"/>
    <mergeCell ref="K59:L59"/>
    <mergeCell ref="K60:L60"/>
    <mergeCell ref="K61:L61"/>
    <mergeCell ref="K62:L62"/>
    <mergeCell ref="K63:L63"/>
  </mergeCells>
  <dataValidations count="1">
    <dataValidation type="decimal" operator="greaterThanOrEqual" allowBlank="1" showInputMessage="1" showErrorMessage="1" errorTitle="Check your value." error="Please ensure you enter a positive numerical value. " sqref="F9:H18 F23:H32 F37:H46 L9:M18 L23:M32 L37:M46" xr:uid="{ED71D35E-F397-443A-8585-2389767F5849}">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34817" r:id="rId4" name="Box_Home">
      <controlPr locked="0" defaultSize="0" print="0" autoFill="0" autoPict="0" macro="[0]!GoToHomeScreen_Click">
        <anchor moveWithCells="1" sizeWithCells="1">
          <from>
            <xdr:col>15</xdr:col>
            <xdr:colOff>2527300</xdr:colOff>
            <xdr:row>1</xdr:row>
            <xdr:rowOff>12700</xdr:rowOff>
          </from>
          <to>
            <xdr:col>16</xdr:col>
            <xdr:colOff>1739900</xdr:colOff>
            <xdr:row>3</xdr:row>
            <xdr:rowOff>25400</xdr:rowOff>
          </to>
        </anchor>
      </controlPr>
    </control>
    <control shapeId="34818" r:id="rId5" name="DD_PageNav">
      <controlPr locked="0" defaultSize="0" autoLine="0" autoPict="0" macro="[0]!DD_DD_PageNav_Change">
        <anchor moveWithCells="1">
          <from>
            <xdr:col>15</xdr:col>
            <xdr:colOff>254000</xdr:colOff>
            <xdr:row>1</xdr:row>
            <xdr:rowOff>12700</xdr:rowOff>
          </from>
          <to>
            <xdr:col>15</xdr:col>
            <xdr:colOff>2235200</xdr:colOff>
            <xdr:row>3</xdr:row>
            <xdr:rowOff>38100</xdr:rowOff>
          </to>
        </anchor>
      </controlPr>
    </control>
  </controls>
</worksheet>
</file>

<file path=xl/worksheets/sheet26.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A91AB-378B-4BA9-85E8-74AC73A5D5ED}">
  <sheetPr codeName="NewCategory6">
    <tabColor rgb="FFFFFFB9"/>
  </sheetPr>
  <dimension ref="C2:T65"/>
  <sheetViews>
    <sheetView showGridLines="0" zoomScale="80" zoomScaleNormal="80" workbookViewId="0">
      <selection activeCell="K31" sqref="K31"/>
    </sheetView>
  </sheetViews>
  <sheetFormatPr baseColWidth="10" defaultColWidth="8.83203125" defaultRowHeight="15" outlineLevelRow="1"/>
  <cols>
    <col min="1" max="2" width="2.6640625" customWidth="1"/>
    <col min="3" max="3" width="2.6640625" hidden="1" customWidth="1"/>
    <col min="4" max="4" width="4.1640625" customWidth="1"/>
    <col min="5" max="5" width="32.6640625" customWidth="1"/>
    <col min="6" max="8" width="9.83203125" customWidth="1"/>
    <col min="9" max="10" width="13.5" customWidth="1"/>
    <col min="11" max="11" width="0.83203125" customWidth="1"/>
    <col min="12" max="13" width="10.5" customWidth="1"/>
    <col min="14" max="15" width="13.5" customWidth="1"/>
    <col min="16" max="17" width="38.6640625" style="1" customWidth="1"/>
  </cols>
  <sheetData>
    <row r="2" spans="3:17" ht="14.5" customHeight="1">
      <c r="D2" s="118">
        <f>'B. CostCategories'!D84</f>
        <v>0</v>
      </c>
      <c r="E2" s="20"/>
    </row>
    <row r="3" spans="3:17" ht="2" customHeight="1">
      <c r="D3" s="10"/>
      <c r="E3" s="10"/>
      <c r="F3" s="10"/>
      <c r="G3" s="10"/>
      <c r="H3" s="10"/>
    </row>
    <row r="5" spans="3:17">
      <c r="D5" t="s">
        <v>331</v>
      </c>
    </row>
    <row r="7" spans="3:17" ht="14.5" customHeight="1">
      <c r="G7" s="179" t="str">
        <f>DetailedSummary!$K$9</f>
        <v>Typical case</v>
      </c>
      <c r="H7" s="179"/>
      <c r="I7" s="179"/>
      <c r="J7" s="179"/>
      <c r="L7" s="179" t="str">
        <f>DetailedSummary!$M$9</f>
        <v>Full coverage case</v>
      </c>
      <c r="M7" s="179"/>
      <c r="N7" s="179"/>
      <c r="O7" s="179"/>
      <c r="P7" s="180" t="s">
        <v>50</v>
      </c>
      <c r="Q7" s="181"/>
    </row>
    <row r="8" spans="3:17" s="1" customFormat="1" ht="48">
      <c r="C8" s="1" t="str">
        <f>'B. CostCategories'!F84</f>
        <v>R73</v>
      </c>
      <c r="D8" s="28" t="s">
        <v>46</v>
      </c>
      <c r="E8" s="28">
        <f>INDEX('B. CostCategories'!E:E,MATCH(C8,'B. CostCategories'!F:F,0))</f>
        <v>0</v>
      </c>
      <c r="F8" s="28" t="str">
        <f>"Unit cost ("&amp;I_CurrencySymbol &amp;")"</f>
        <v>Unit cost ()</v>
      </c>
      <c r="G8" s="28" t="s">
        <v>47</v>
      </c>
      <c r="H8" s="28" t="s">
        <v>48</v>
      </c>
      <c r="I8" s="28" t="str">
        <f>"Total cost ("&amp;I_CurrencySymbol&amp;")"</f>
        <v>Total cost ()</v>
      </c>
      <c r="J8" s="28" t="s">
        <v>44</v>
      </c>
      <c r="K8"/>
      <c r="L8" s="32" t="str">
        <f t="shared" ref="L8:O8" si="0">G8</f>
        <v>Number of people / units</v>
      </c>
      <c r="M8" s="30" t="str">
        <f t="shared" si="0"/>
        <v>Days / hours</v>
      </c>
      <c r="N8" s="30" t="str">
        <f t="shared" si="0"/>
        <v>Total cost ()</v>
      </c>
      <c r="O8" s="31" t="str">
        <f t="shared" si="0"/>
        <v>Total cost $</v>
      </c>
      <c r="P8" s="34" t="s">
        <v>53</v>
      </c>
      <c r="Q8" s="34" t="s">
        <v>54</v>
      </c>
    </row>
    <row r="9" spans="3:17" outlineLevel="1">
      <c r="D9" s="23">
        <v>1</v>
      </c>
      <c r="E9" s="55"/>
      <c r="F9" s="55"/>
      <c r="G9" s="55"/>
      <c r="H9" s="55"/>
      <c r="I9" s="29">
        <f>IF(H9="",$F9*G9,$F9*G9*H9)</f>
        <v>0</v>
      </c>
      <c r="J9" s="29" t="e">
        <f t="shared" ref="J9:J18" si="1">I9/I_ExchangeRate</f>
        <v>#DIV/0!</v>
      </c>
      <c r="L9" s="55"/>
      <c r="M9" s="55"/>
      <c r="N9" s="29">
        <f>IF(M9="",$F9*L9,$F9*L9*M9)</f>
        <v>0</v>
      </c>
      <c r="O9" s="29" t="e">
        <f t="shared" ref="O9:O18" si="2">N9/I_ExchangeRate</f>
        <v>#DIV/0!</v>
      </c>
      <c r="P9" s="56"/>
      <c r="Q9" s="56"/>
    </row>
    <row r="10" spans="3:17" outlineLevel="1">
      <c r="D10" s="23">
        <f>D9+1</f>
        <v>2</v>
      </c>
      <c r="E10" s="55"/>
      <c r="F10" s="55"/>
      <c r="G10" s="55"/>
      <c r="H10" s="55"/>
      <c r="I10" s="29">
        <f t="shared" ref="I10:I18" si="3">IF(H10="",$F10*G10,$F10*G10*H10)</f>
        <v>0</v>
      </c>
      <c r="J10" s="29" t="e">
        <f t="shared" si="1"/>
        <v>#DIV/0!</v>
      </c>
      <c r="L10" s="55"/>
      <c r="M10" s="55"/>
      <c r="N10" s="29">
        <f>IF(M10="",$F10*L10,$F10*L10*M10)</f>
        <v>0</v>
      </c>
      <c r="O10" s="29" t="e">
        <f t="shared" si="2"/>
        <v>#DIV/0!</v>
      </c>
      <c r="P10" s="56"/>
      <c r="Q10" s="56"/>
    </row>
    <row r="11" spans="3:17" outlineLevel="1">
      <c r="D11" s="23">
        <f t="shared" ref="D11:D18" si="4">D10+1</f>
        <v>3</v>
      </c>
      <c r="E11" s="55"/>
      <c r="F11" s="55"/>
      <c r="G11" s="55"/>
      <c r="H11" s="55"/>
      <c r="I11" s="29">
        <f t="shared" si="3"/>
        <v>0</v>
      </c>
      <c r="J11" s="29" t="e">
        <f t="shared" si="1"/>
        <v>#DIV/0!</v>
      </c>
      <c r="L11" s="55"/>
      <c r="M11" s="55"/>
      <c r="N11" s="29">
        <f>IF(M11="",$F11*L11,$F11*L11*M11)</f>
        <v>0</v>
      </c>
      <c r="O11" s="29" t="e">
        <f t="shared" si="2"/>
        <v>#DIV/0!</v>
      </c>
      <c r="P11" s="56"/>
      <c r="Q11" s="56"/>
    </row>
    <row r="12" spans="3:17" outlineLevel="1">
      <c r="D12" s="23">
        <f t="shared" si="4"/>
        <v>4</v>
      </c>
      <c r="E12" s="55"/>
      <c r="F12" s="55"/>
      <c r="G12" s="55"/>
      <c r="H12" s="55"/>
      <c r="I12" s="29">
        <f t="shared" si="3"/>
        <v>0</v>
      </c>
      <c r="J12" s="29" t="e">
        <f t="shared" si="1"/>
        <v>#DIV/0!</v>
      </c>
      <c r="L12" s="55"/>
      <c r="M12" s="55"/>
      <c r="N12" s="29">
        <f t="shared" ref="N12:N18" si="5">IF(M12="",$F12*L12,$F12*L12*M12)</f>
        <v>0</v>
      </c>
      <c r="O12" s="29" t="e">
        <f t="shared" si="2"/>
        <v>#DIV/0!</v>
      </c>
      <c r="P12" s="56"/>
      <c r="Q12" s="56"/>
    </row>
    <row r="13" spans="3:17" outlineLevel="1">
      <c r="D13" s="23">
        <f t="shared" si="4"/>
        <v>5</v>
      </c>
      <c r="E13" s="55"/>
      <c r="F13" s="55"/>
      <c r="G13" s="55"/>
      <c r="H13" s="55"/>
      <c r="I13" s="29">
        <f t="shared" si="3"/>
        <v>0</v>
      </c>
      <c r="J13" s="29" t="e">
        <f t="shared" si="1"/>
        <v>#DIV/0!</v>
      </c>
      <c r="L13" s="55"/>
      <c r="M13" s="55"/>
      <c r="N13" s="29">
        <f t="shared" si="5"/>
        <v>0</v>
      </c>
      <c r="O13" s="29" t="e">
        <f t="shared" si="2"/>
        <v>#DIV/0!</v>
      </c>
      <c r="P13" s="56"/>
      <c r="Q13" s="56"/>
    </row>
    <row r="14" spans="3:17" outlineLevel="1">
      <c r="D14" s="23">
        <f t="shared" si="4"/>
        <v>6</v>
      </c>
      <c r="E14" s="55"/>
      <c r="F14" s="55"/>
      <c r="G14" s="55"/>
      <c r="H14" s="55"/>
      <c r="I14" s="29">
        <f t="shared" si="3"/>
        <v>0</v>
      </c>
      <c r="J14" s="29" t="e">
        <f t="shared" si="1"/>
        <v>#DIV/0!</v>
      </c>
      <c r="L14" s="55"/>
      <c r="M14" s="55"/>
      <c r="N14" s="29">
        <f t="shared" si="5"/>
        <v>0</v>
      </c>
      <c r="O14" s="29" t="e">
        <f t="shared" si="2"/>
        <v>#DIV/0!</v>
      </c>
      <c r="P14" s="56"/>
      <c r="Q14" s="56"/>
    </row>
    <row r="15" spans="3:17" outlineLevel="1">
      <c r="D15" s="23">
        <f t="shared" si="4"/>
        <v>7</v>
      </c>
      <c r="E15" s="55"/>
      <c r="F15" s="55"/>
      <c r="G15" s="55"/>
      <c r="H15" s="55"/>
      <c r="I15" s="29">
        <f t="shared" si="3"/>
        <v>0</v>
      </c>
      <c r="J15" s="29" t="e">
        <f t="shared" si="1"/>
        <v>#DIV/0!</v>
      </c>
      <c r="L15" s="55"/>
      <c r="M15" s="55"/>
      <c r="N15" s="29">
        <f t="shared" si="5"/>
        <v>0</v>
      </c>
      <c r="O15" s="29" t="e">
        <f t="shared" si="2"/>
        <v>#DIV/0!</v>
      </c>
      <c r="P15" s="56"/>
      <c r="Q15" s="56"/>
    </row>
    <row r="16" spans="3:17" outlineLevel="1">
      <c r="D16" s="23">
        <f t="shared" si="4"/>
        <v>8</v>
      </c>
      <c r="E16" s="55"/>
      <c r="F16" s="55"/>
      <c r="G16" s="55"/>
      <c r="H16" s="55"/>
      <c r="I16" s="29">
        <f t="shared" si="3"/>
        <v>0</v>
      </c>
      <c r="J16" s="29" t="e">
        <f t="shared" si="1"/>
        <v>#DIV/0!</v>
      </c>
      <c r="L16" s="55"/>
      <c r="M16" s="55"/>
      <c r="N16" s="29">
        <f t="shared" si="5"/>
        <v>0</v>
      </c>
      <c r="O16" s="29" t="e">
        <f t="shared" si="2"/>
        <v>#DIV/0!</v>
      </c>
      <c r="P16" s="56"/>
      <c r="Q16" s="56"/>
    </row>
    <row r="17" spans="3:20" outlineLevel="1">
      <c r="D17" s="23">
        <f t="shared" si="4"/>
        <v>9</v>
      </c>
      <c r="E17" s="55"/>
      <c r="F17" s="55"/>
      <c r="G17" s="55"/>
      <c r="H17" s="55"/>
      <c r="I17" s="29">
        <f t="shared" si="3"/>
        <v>0</v>
      </c>
      <c r="J17" s="29" t="e">
        <f t="shared" si="1"/>
        <v>#DIV/0!</v>
      </c>
      <c r="L17" s="55"/>
      <c r="M17" s="55"/>
      <c r="N17" s="29">
        <f t="shared" si="5"/>
        <v>0</v>
      </c>
      <c r="O17" s="29" t="e">
        <f t="shared" si="2"/>
        <v>#DIV/0!</v>
      </c>
      <c r="P17" s="56"/>
      <c r="Q17" s="56"/>
    </row>
    <row r="18" spans="3:20" outlineLevel="1">
      <c r="D18" s="23">
        <f t="shared" si="4"/>
        <v>10</v>
      </c>
      <c r="E18" s="55"/>
      <c r="F18" s="55"/>
      <c r="G18" s="55"/>
      <c r="H18" s="55"/>
      <c r="I18" s="29">
        <f t="shared" si="3"/>
        <v>0</v>
      </c>
      <c r="J18" s="29" t="e">
        <f t="shared" si="1"/>
        <v>#DIV/0!</v>
      </c>
      <c r="L18" s="55"/>
      <c r="M18" s="55"/>
      <c r="N18" s="29">
        <f t="shared" si="5"/>
        <v>0</v>
      </c>
      <c r="O18" s="29" t="e">
        <f t="shared" si="2"/>
        <v>#DIV/0!</v>
      </c>
      <c r="P18" s="56"/>
      <c r="Q18" s="56"/>
    </row>
    <row r="19" spans="3:20" s="35" customFormat="1">
      <c r="D19" s="36"/>
      <c r="E19" s="36" t="s">
        <v>45</v>
      </c>
      <c r="F19" s="37"/>
      <c r="G19" s="37"/>
      <c r="H19" s="37"/>
      <c r="I19" s="36">
        <f>SUM(I9:I18)</f>
        <v>0</v>
      </c>
      <c r="J19" s="36" t="e">
        <f>SUM(J9:J18)</f>
        <v>#DIV/0!</v>
      </c>
      <c r="K19"/>
      <c r="L19" s="37"/>
      <c r="M19" s="37"/>
      <c r="N19" s="36">
        <f>SUM(N9:N18)</f>
        <v>0</v>
      </c>
      <c r="O19" s="36" t="e">
        <f>SUM(O9:O18)</f>
        <v>#DIV/0!</v>
      </c>
      <c r="P19" s="38"/>
      <c r="Q19" s="38"/>
    </row>
    <row r="20" spans="3:20">
      <c r="T20" s="21"/>
    </row>
    <row r="21" spans="3:20">
      <c r="G21" s="179" t="str">
        <f>G7</f>
        <v>Typical case</v>
      </c>
      <c r="H21" s="179"/>
      <c r="I21" s="179"/>
      <c r="J21" s="179"/>
      <c r="L21" s="179" t="str">
        <f>L7</f>
        <v>Full coverage case</v>
      </c>
      <c r="M21" s="179"/>
      <c r="N21" s="179"/>
      <c r="O21" s="179"/>
      <c r="P21" s="180" t="s">
        <v>50</v>
      </c>
      <c r="Q21" s="181"/>
      <c r="T21" s="21"/>
    </row>
    <row r="22" spans="3:20" ht="48">
      <c r="C22" s="1" t="str">
        <f>'B. CostCategories'!F85</f>
        <v>R74</v>
      </c>
      <c r="D22" s="28" t="s">
        <v>46</v>
      </c>
      <c r="E22" s="28">
        <f>INDEX('B. CostCategories'!E:E,MATCH(C22,'B. CostCategories'!F:F,0))</f>
        <v>0</v>
      </c>
      <c r="F22" s="28" t="str">
        <f>"Unit cost ("&amp;I_CurrencySymbol &amp;")"</f>
        <v>Unit cost ()</v>
      </c>
      <c r="G22" s="28" t="s">
        <v>47</v>
      </c>
      <c r="H22" s="28" t="s">
        <v>48</v>
      </c>
      <c r="I22" s="28" t="str">
        <f>"Total cost ("&amp;I_CurrencySymbol&amp;")"</f>
        <v>Total cost ()</v>
      </c>
      <c r="J22" s="28" t="s">
        <v>44</v>
      </c>
      <c r="L22" s="32" t="str">
        <f t="shared" ref="L22:O22" si="6">G22</f>
        <v>Number of people / units</v>
      </c>
      <c r="M22" s="30" t="str">
        <f t="shared" si="6"/>
        <v>Days / hours</v>
      </c>
      <c r="N22" s="30" t="str">
        <f t="shared" si="6"/>
        <v>Total cost ()</v>
      </c>
      <c r="O22" s="31" t="str">
        <f t="shared" si="6"/>
        <v>Total cost $</v>
      </c>
      <c r="P22" s="34" t="s">
        <v>51</v>
      </c>
      <c r="Q22" s="34" t="s">
        <v>52</v>
      </c>
      <c r="T22" s="21"/>
    </row>
    <row r="23" spans="3:20" outlineLevel="1">
      <c r="D23" s="23">
        <v>1</v>
      </c>
      <c r="E23" s="55"/>
      <c r="F23" s="55"/>
      <c r="G23" s="55"/>
      <c r="H23" s="55"/>
      <c r="I23" s="29">
        <f>IF(H23="",$F23*G23,$F23*G23*H23)</f>
        <v>0</v>
      </c>
      <c r="J23" s="29" t="e">
        <f t="shared" ref="J23:J32" si="7">I23/I_ExchangeRate</f>
        <v>#DIV/0!</v>
      </c>
      <c r="L23" s="55"/>
      <c r="M23" s="55"/>
      <c r="N23" s="29">
        <f t="shared" ref="N23:N32" si="8">IF(M23="",$F23*L23,$F23*L23*M23)</f>
        <v>0</v>
      </c>
      <c r="O23" s="29" t="e">
        <f t="shared" ref="O23:O32" si="9">N23/I_ExchangeRate</f>
        <v>#DIV/0!</v>
      </c>
      <c r="P23" s="56"/>
      <c r="Q23" s="56"/>
      <c r="T23" s="21"/>
    </row>
    <row r="24" spans="3:20" outlineLevel="1">
      <c r="D24" s="23">
        <f>D23+1</f>
        <v>2</v>
      </c>
      <c r="E24" s="55"/>
      <c r="F24" s="55"/>
      <c r="G24" s="55"/>
      <c r="H24" s="55"/>
      <c r="I24" s="29">
        <f t="shared" ref="I24:I32" si="10">IF(H24="",$F24*G24,$F24*G24*H24)</f>
        <v>0</v>
      </c>
      <c r="J24" s="29" t="e">
        <f t="shared" si="7"/>
        <v>#DIV/0!</v>
      </c>
      <c r="L24" s="55"/>
      <c r="M24" s="55"/>
      <c r="N24" s="29">
        <f t="shared" si="8"/>
        <v>0</v>
      </c>
      <c r="O24" s="29" t="e">
        <f t="shared" si="9"/>
        <v>#DIV/0!</v>
      </c>
      <c r="P24" s="56"/>
      <c r="Q24" s="56"/>
      <c r="T24" s="21"/>
    </row>
    <row r="25" spans="3:20" outlineLevel="1">
      <c r="D25" s="23">
        <f t="shared" ref="D25:D32" si="11">D24+1</f>
        <v>3</v>
      </c>
      <c r="E25" s="55"/>
      <c r="F25" s="55"/>
      <c r="G25" s="55"/>
      <c r="H25" s="55"/>
      <c r="I25" s="29">
        <f t="shared" si="10"/>
        <v>0</v>
      </c>
      <c r="J25" s="29" t="e">
        <f t="shared" si="7"/>
        <v>#DIV/0!</v>
      </c>
      <c r="L25" s="55"/>
      <c r="M25" s="55"/>
      <c r="N25" s="29">
        <f t="shared" si="8"/>
        <v>0</v>
      </c>
      <c r="O25" s="29" t="e">
        <f t="shared" si="9"/>
        <v>#DIV/0!</v>
      </c>
      <c r="P25" s="56"/>
      <c r="Q25" s="56"/>
      <c r="T25" s="21"/>
    </row>
    <row r="26" spans="3:20" outlineLevel="1">
      <c r="D26" s="23">
        <f t="shared" si="11"/>
        <v>4</v>
      </c>
      <c r="E26" s="55"/>
      <c r="F26" s="55"/>
      <c r="G26" s="55"/>
      <c r="H26" s="55"/>
      <c r="I26" s="29">
        <f t="shared" si="10"/>
        <v>0</v>
      </c>
      <c r="J26" s="29" t="e">
        <f t="shared" si="7"/>
        <v>#DIV/0!</v>
      </c>
      <c r="L26" s="55"/>
      <c r="M26" s="55"/>
      <c r="N26" s="29">
        <f t="shared" si="8"/>
        <v>0</v>
      </c>
      <c r="O26" s="29" t="e">
        <f t="shared" si="9"/>
        <v>#DIV/0!</v>
      </c>
      <c r="P26" s="56"/>
      <c r="Q26" s="56"/>
      <c r="T26" s="21"/>
    </row>
    <row r="27" spans="3:20" outlineLevel="1">
      <c r="D27" s="23">
        <f t="shared" si="11"/>
        <v>5</v>
      </c>
      <c r="E27" s="55"/>
      <c r="F27" s="55"/>
      <c r="G27" s="55"/>
      <c r="H27" s="55"/>
      <c r="I27" s="29">
        <f t="shared" si="10"/>
        <v>0</v>
      </c>
      <c r="J27" s="29" t="e">
        <f t="shared" si="7"/>
        <v>#DIV/0!</v>
      </c>
      <c r="L27" s="55"/>
      <c r="M27" s="55"/>
      <c r="N27" s="29">
        <f t="shared" si="8"/>
        <v>0</v>
      </c>
      <c r="O27" s="29" t="e">
        <f t="shared" si="9"/>
        <v>#DIV/0!</v>
      </c>
      <c r="P27" s="56"/>
      <c r="Q27" s="56"/>
      <c r="T27" s="21"/>
    </row>
    <row r="28" spans="3:20" outlineLevel="1">
      <c r="D28" s="23">
        <f t="shared" si="11"/>
        <v>6</v>
      </c>
      <c r="E28" s="55"/>
      <c r="F28" s="55"/>
      <c r="G28" s="55"/>
      <c r="H28" s="55"/>
      <c r="I28" s="29">
        <f t="shared" si="10"/>
        <v>0</v>
      </c>
      <c r="J28" s="29" t="e">
        <f t="shared" si="7"/>
        <v>#DIV/0!</v>
      </c>
      <c r="L28" s="55"/>
      <c r="M28" s="55"/>
      <c r="N28" s="29">
        <f t="shared" si="8"/>
        <v>0</v>
      </c>
      <c r="O28" s="29" t="e">
        <f t="shared" si="9"/>
        <v>#DIV/0!</v>
      </c>
      <c r="P28" s="56"/>
      <c r="Q28" s="56"/>
      <c r="T28" s="21"/>
    </row>
    <row r="29" spans="3:20" outlineLevel="1">
      <c r="D29" s="23">
        <f t="shared" si="11"/>
        <v>7</v>
      </c>
      <c r="E29" s="55"/>
      <c r="F29" s="55"/>
      <c r="G29" s="55"/>
      <c r="H29" s="55"/>
      <c r="I29" s="29">
        <f t="shared" si="10"/>
        <v>0</v>
      </c>
      <c r="J29" s="29" t="e">
        <f t="shared" si="7"/>
        <v>#DIV/0!</v>
      </c>
      <c r="L29" s="55"/>
      <c r="M29" s="55"/>
      <c r="N29" s="29">
        <f t="shared" si="8"/>
        <v>0</v>
      </c>
      <c r="O29" s="29" t="e">
        <f t="shared" si="9"/>
        <v>#DIV/0!</v>
      </c>
      <c r="P29" s="56"/>
      <c r="Q29" s="56"/>
      <c r="T29" s="21"/>
    </row>
    <row r="30" spans="3:20" outlineLevel="1">
      <c r="D30" s="23">
        <f t="shared" si="11"/>
        <v>8</v>
      </c>
      <c r="E30" s="55"/>
      <c r="F30" s="55"/>
      <c r="G30" s="55"/>
      <c r="H30" s="55"/>
      <c r="I30" s="29">
        <f t="shared" si="10"/>
        <v>0</v>
      </c>
      <c r="J30" s="29" t="e">
        <f t="shared" si="7"/>
        <v>#DIV/0!</v>
      </c>
      <c r="L30" s="55"/>
      <c r="M30" s="55"/>
      <c r="N30" s="29">
        <f t="shared" si="8"/>
        <v>0</v>
      </c>
      <c r="O30" s="29" t="e">
        <f t="shared" si="9"/>
        <v>#DIV/0!</v>
      </c>
      <c r="P30" s="56"/>
      <c r="Q30" s="56"/>
      <c r="T30" s="21"/>
    </row>
    <row r="31" spans="3:20" outlineLevel="1">
      <c r="D31" s="23">
        <f t="shared" si="11"/>
        <v>9</v>
      </c>
      <c r="E31" s="55"/>
      <c r="F31" s="55"/>
      <c r="G31" s="55"/>
      <c r="H31" s="55"/>
      <c r="I31" s="29">
        <f t="shared" si="10"/>
        <v>0</v>
      </c>
      <c r="J31" s="29" t="e">
        <f t="shared" si="7"/>
        <v>#DIV/0!</v>
      </c>
      <c r="L31" s="55"/>
      <c r="M31" s="55"/>
      <c r="N31" s="29">
        <f t="shared" si="8"/>
        <v>0</v>
      </c>
      <c r="O31" s="29" t="e">
        <f t="shared" si="9"/>
        <v>#DIV/0!</v>
      </c>
      <c r="P31" s="56"/>
      <c r="Q31" s="56"/>
      <c r="T31" s="21"/>
    </row>
    <row r="32" spans="3:20" outlineLevel="1">
      <c r="D32" s="23">
        <f t="shared" si="11"/>
        <v>10</v>
      </c>
      <c r="E32" s="55"/>
      <c r="F32" s="55"/>
      <c r="G32" s="55"/>
      <c r="H32" s="55"/>
      <c r="I32" s="29">
        <f t="shared" si="10"/>
        <v>0</v>
      </c>
      <c r="J32" s="29" t="e">
        <f t="shared" si="7"/>
        <v>#DIV/0!</v>
      </c>
      <c r="L32" s="55"/>
      <c r="M32" s="55"/>
      <c r="N32" s="29">
        <f t="shared" si="8"/>
        <v>0</v>
      </c>
      <c r="O32" s="29" t="e">
        <f t="shared" si="9"/>
        <v>#DIV/0!</v>
      </c>
      <c r="P32" s="56"/>
      <c r="Q32" s="56"/>
      <c r="T32" s="21"/>
    </row>
    <row r="33" spans="3:20" s="35" customFormat="1">
      <c r="D33" s="36"/>
      <c r="E33" s="36" t="s">
        <v>45</v>
      </c>
      <c r="F33" s="37"/>
      <c r="G33" s="37"/>
      <c r="H33" s="37"/>
      <c r="I33" s="36">
        <f>SUM(I23:I32)</f>
        <v>0</v>
      </c>
      <c r="J33" s="36" t="e">
        <f>SUM(J23:J32)</f>
        <v>#DIV/0!</v>
      </c>
      <c r="K33"/>
      <c r="L33" s="37"/>
      <c r="M33" s="37"/>
      <c r="N33" s="36">
        <f>SUM(N23:N32)</f>
        <v>0</v>
      </c>
      <c r="O33" s="36" t="e">
        <f>SUM(O23:O32)</f>
        <v>#DIV/0!</v>
      </c>
      <c r="P33" s="38"/>
      <c r="Q33" s="38"/>
    </row>
    <row r="34" spans="3:20">
      <c r="T34" s="21"/>
    </row>
    <row r="35" spans="3:20">
      <c r="G35" s="179" t="str">
        <f>G22</f>
        <v>Number of people / units</v>
      </c>
      <c r="H35" s="179"/>
      <c r="I35" s="179"/>
      <c r="J35" s="179"/>
      <c r="L35" s="179" t="str">
        <f>L21</f>
        <v>Full coverage case</v>
      </c>
      <c r="M35" s="179"/>
      <c r="N35" s="179"/>
      <c r="O35" s="179"/>
      <c r="P35" s="180" t="s">
        <v>50</v>
      </c>
      <c r="Q35" s="181"/>
      <c r="T35" s="21"/>
    </row>
    <row r="36" spans="3:20" ht="48">
      <c r="C36" s="1" t="str">
        <f>'B. CostCategories'!F86</f>
        <v>R75</v>
      </c>
      <c r="D36" s="28" t="s">
        <v>46</v>
      </c>
      <c r="E36" s="28">
        <f>INDEX('B. CostCategories'!E:E,MATCH(C36,'B. CostCategories'!F:F,0))</f>
        <v>0</v>
      </c>
      <c r="F36" s="28" t="str">
        <f>"Unit cost ("&amp;I_CurrencySymbol &amp;")"</f>
        <v>Unit cost ()</v>
      </c>
      <c r="G36" s="28" t="s">
        <v>47</v>
      </c>
      <c r="H36" s="28" t="s">
        <v>48</v>
      </c>
      <c r="I36" s="28" t="str">
        <f>"Total cost ("&amp;I_CurrencySymbol&amp;")"</f>
        <v>Total cost ()</v>
      </c>
      <c r="J36" s="28" t="s">
        <v>44</v>
      </c>
      <c r="L36" s="32" t="str">
        <f t="shared" ref="L36:O36" si="12">G36</f>
        <v>Number of people / units</v>
      </c>
      <c r="M36" s="30" t="str">
        <f t="shared" si="12"/>
        <v>Days / hours</v>
      </c>
      <c r="N36" s="30" t="str">
        <f t="shared" si="12"/>
        <v>Total cost ()</v>
      </c>
      <c r="O36" s="31" t="str">
        <f t="shared" si="12"/>
        <v>Total cost $</v>
      </c>
      <c r="P36" s="34" t="s">
        <v>51</v>
      </c>
      <c r="Q36" s="34" t="s">
        <v>52</v>
      </c>
      <c r="T36" s="21"/>
    </row>
    <row r="37" spans="3:20" outlineLevel="1">
      <c r="D37" s="23">
        <v>1</v>
      </c>
      <c r="E37" s="55"/>
      <c r="F37" s="55"/>
      <c r="G37" s="55"/>
      <c r="H37" s="55"/>
      <c r="I37" s="29">
        <f>IF(H37="",$F37*G37,$F37*G37*H37)</f>
        <v>0</v>
      </c>
      <c r="J37" s="29" t="e">
        <f t="shared" ref="J37:J46" si="13">I37/I_ExchangeRate</f>
        <v>#DIV/0!</v>
      </c>
      <c r="L37" s="55"/>
      <c r="M37" s="55"/>
      <c r="N37" s="29">
        <f t="shared" ref="N37:N46" si="14">IF(M37="",$F37*L37,$F37*L37*M37)</f>
        <v>0</v>
      </c>
      <c r="O37" s="29" t="e">
        <f t="shared" ref="O37:O46" si="15">N37/I_ExchangeRate</f>
        <v>#DIV/0!</v>
      </c>
      <c r="P37" s="56"/>
      <c r="Q37" s="56"/>
      <c r="T37" s="21"/>
    </row>
    <row r="38" spans="3:20" outlineLevel="1">
      <c r="D38" s="23">
        <f>D37+1</f>
        <v>2</v>
      </c>
      <c r="E38" s="55"/>
      <c r="F38" s="55"/>
      <c r="G38" s="55"/>
      <c r="H38" s="55"/>
      <c r="I38" s="29">
        <f t="shared" ref="I38:I46" si="16">IF(H38="",$F38*G38,$F38*G38*H38)</f>
        <v>0</v>
      </c>
      <c r="J38" s="29" t="e">
        <f t="shared" si="13"/>
        <v>#DIV/0!</v>
      </c>
      <c r="L38" s="55"/>
      <c r="M38" s="55"/>
      <c r="N38" s="29">
        <f t="shared" si="14"/>
        <v>0</v>
      </c>
      <c r="O38" s="29" t="e">
        <f t="shared" si="15"/>
        <v>#DIV/0!</v>
      </c>
      <c r="P38" s="56"/>
      <c r="Q38" s="56"/>
      <c r="T38" s="21"/>
    </row>
    <row r="39" spans="3:20" outlineLevel="1">
      <c r="D39" s="23">
        <f t="shared" ref="D39:D46" si="17">D38+1</f>
        <v>3</v>
      </c>
      <c r="E39" s="55"/>
      <c r="F39" s="55"/>
      <c r="G39" s="55"/>
      <c r="H39" s="55"/>
      <c r="I39" s="29">
        <f t="shared" si="16"/>
        <v>0</v>
      </c>
      <c r="J39" s="29" t="e">
        <f t="shared" si="13"/>
        <v>#DIV/0!</v>
      </c>
      <c r="L39" s="55"/>
      <c r="M39" s="55"/>
      <c r="N39" s="29">
        <f t="shared" si="14"/>
        <v>0</v>
      </c>
      <c r="O39" s="29" t="e">
        <f t="shared" si="15"/>
        <v>#DIV/0!</v>
      </c>
      <c r="P39" s="56"/>
      <c r="Q39" s="56"/>
      <c r="T39" s="21"/>
    </row>
    <row r="40" spans="3:20" outlineLevel="1">
      <c r="D40" s="23">
        <f t="shared" si="17"/>
        <v>4</v>
      </c>
      <c r="E40" s="55"/>
      <c r="F40" s="55"/>
      <c r="G40" s="55"/>
      <c r="H40" s="55"/>
      <c r="I40" s="29">
        <f t="shared" si="16"/>
        <v>0</v>
      </c>
      <c r="J40" s="29" t="e">
        <f t="shared" si="13"/>
        <v>#DIV/0!</v>
      </c>
      <c r="L40" s="55"/>
      <c r="M40" s="55"/>
      <c r="N40" s="29">
        <f t="shared" si="14"/>
        <v>0</v>
      </c>
      <c r="O40" s="29" t="e">
        <f t="shared" si="15"/>
        <v>#DIV/0!</v>
      </c>
      <c r="P40" s="56"/>
      <c r="Q40" s="56"/>
      <c r="T40" s="21"/>
    </row>
    <row r="41" spans="3:20" outlineLevel="1">
      <c r="D41" s="23">
        <f t="shared" si="17"/>
        <v>5</v>
      </c>
      <c r="E41" s="55"/>
      <c r="F41" s="55"/>
      <c r="G41" s="55"/>
      <c r="H41" s="55"/>
      <c r="I41" s="29">
        <f t="shared" si="16"/>
        <v>0</v>
      </c>
      <c r="J41" s="29" t="e">
        <f t="shared" si="13"/>
        <v>#DIV/0!</v>
      </c>
      <c r="L41" s="55"/>
      <c r="M41" s="55"/>
      <c r="N41" s="29">
        <f t="shared" si="14"/>
        <v>0</v>
      </c>
      <c r="O41" s="29" t="e">
        <f t="shared" si="15"/>
        <v>#DIV/0!</v>
      </c>
      <c r="P41" s="56"/>
      <c r="Q41" s="56"/>
      <c r="T41" s="21"/>
    </row>
    <row r="42" spans="3:20" outlineLevel="1">
      <c r="D42" s="23">
        <f t="shared" si="17"/>
        <v>6</v>
      </c>
      <c r="E42" s="55"/>
      <c r="F42" s="55"/>
      <c r="G42" s="55"/>
      <c r="H42" s="55"/>
      <c r="I42" s="29">
        <f t="shared" si="16"/>
        <v>0</v>
      </c>
      <c r="J42" s="29" t="e">
        <f t="shared" si="13"/>
        <v>#DIV/0!</v>
      </c>
      <c r="L42" s="55"/>
      <c r="M42" s="55"/>
      <c r="N42" s="29">
        <f t="shared" si="14"/>
        <v>0</v>
      </c>
      <c r="O42" s="29" t="e">
        <f t="shared" si="15"/>
        <v>#DIV/0!</v>
      </c>
      <c r="P42" s="56"/>
      <c r="Q42" s="56"/>
      <c r="T42" s="21"/>
    </row>
    <row r="43" spans="3:20" outlineLevel="1">
      <c r="D43" s="23">
        <f t="shared" si="17"/>
        <v>7</v>
      </c>
      <c r="E43" s="55"/>
      <c r="F43" s="55"/>
      <c r="G43" s="55"/>
      <c r="H43" s="55"/>
      <c r="I43" s="29">
        <f t="shared" si="16"/>
        <v>0</v>
      </c>
      <c r="J43" s="29" t="e">
        <f t="shared" si="13"/>
        <v>#DIV/0!</v>
      </c>
      <c r="L43" s="55"/>
      <c r="M43" s="55"/>
      <c r="N43" s="29">
        <f t="shared" si="14"/>
        <v>0</v>
      </c>
      <c r="O43" s="29" t="e">
        <f t="shared" si="15"/>
        <v>#DIV/0!</v>
      </c>
      <c r="P43" s="56"/>
      <c r="Q43" s="56"/>
      <c r="T43" s="21"/>
    </row>
    <row r="44" spans="3:20" outlineLevel="1">
      <c r="D44" s="23">
        <f t="shared" si="17"/>
        <v>8</v>
      </c>
      <c r="E44" s="55"/>
      <c r="F44" s="55"/>
      <c r="G44" s="55"/>
      <c r="H44" s="55"/>
      <c r="I44" s="29">
        <f t="shared" si="16"/>
        <v>0</v>
      </c>
      <c r="J44" s="29" t="e">
        <f t="shared" si="13"/>
        <v>#DIV/0!</v>
      </c>
      <c r="L44" s="55"/>
      <c r="M44" s="55"/>
      <c r="N44" s="29">
        <f t="shared" si="14"/>
        <v>0</v>
      </c>
      <c r="O44" s="29" t="e">
        <f t="shared" si="15"/>
        <v>#DIV/0!</v>
      </c>
      <c r="P44" s="56"/>
      <c r="Q44" s="56"/>
      <c r="T44" s="21"/>
    </row>
    <row r="45" spans="3:20" outlineLevel="1">
      <c r="D45" s="23">
        <f t="shared" si="17"/>
        <v>9</v>
      </c>
      <c r="E45" s="55"/>
      <c r="F45" s="55"/>
      <c r="G45" s="55"/>
      <c r="H45" s="55"/>
      <c r="I45" s="29">
        <f t="shared" si="16"/>
        <v>0</v>
      </c>
      <c r="J45" s="29" t="e">
        <f t="shared" si="13"/>
        <v>#DIV/0!</v>
      </c>
      <c r="L45" s="55"/>
      <c r="M45" s="55"/>
      <c r="N45" s="29">
        <f t="shared" si="14"/>
        <v>0</v>
      </c>
      <c r="O45" s="29" t="e">
        <f t="shared" si="15"/>
        <v>#DIV/0!</v>
      </c>
      <c r="P45" s="56"/>
      <c r="Q45" s="56"/>
      <c r="T45" s="21"/>
    </row>
    <row r="46" spans="3:20" outlineLevel="1">
      <c r="D46" s="23">
        <f t="shared" si="17"/>
        <v>10</v>
      </c>
      <c r="E46" s="55"/>
      <c r="F46" s="55"/>
      <c r="G46" s="55"/>
      <c r="H46" s="55"/>
      <c r="I46" s="29">
        <f t="shared" si="16"/>
        <v>0</v>
      </c>
      <c r="J46" s="29" t="e">
        <f t="shared" si="13"/>
        <v>#DIV/0!</v>
      </c>
      <c r="L46" s="55"/>
      <c r="M46" s="55"/>
      <c r="N46" s="29">
        <f t="shared" si="14"/>
        <v>0</v>
      </c>
      <c r="O46" s="29" t="e">
        <f t="shared" si="15"/>
        <v>#DIV/0!</v>
      </c>
      <c r="P46" s="56"/>
      <c r="Q46" s="56"/>
      <c r="T46" s="21"/>
    </row>
    <row r="47" spans="3:20" s="35" customFormat="1">
      <c r="D47" s="36"/>
      <c r="E47" s="36" t="s">
        <v>45</v>
      </c>
      <c r="F47" s="37"/>
      <c r="G47" s="37"/>
      <c r="H47" s="37"/>
      <c r="I47" s="36">
        <f>SUM(I37:I46)</f>
        <v>0</v>
      </c>
      <c r="J47" s="36" t="e">
        <f>SUM(J37:J46)</f>
        <v>#DIV/0!</v>
      </c>
      <c r="K47"/>
      <c r="L47" s="37"/>
      <c r="M47" s="37"/>
      <c r="N47" s="36">
        <f>SUM(N37:N46)</f>
        <v>0</v>
      </c>
      <c r="O47" s="36" t="e">
        <f>SUM(O37:O46)</f>
        <v>#DIV/0!</v>
      </c>
      <c r="P47" s="38"/>
      <c r="Q47" s="38"/>
    </row>
    <row r="48" spans="3:20" s="62" customFormat="1" ht="14"/>
    <row r="49" spans="4:17" s="62" customFormat="1" ht="14"/>
    <row r="50" spans="4:17">
      <c r="D50" s="20" t="s">
        <v>128</v>
      </c>
      <c r="E50" s="21"/>
      <c r="F50" s="26"/>
      <c r="G50" s="26"/>
      <c r="H50" s="27"/>
      <c r="I50" s="27"/>
      <c r="J50" s="27"/>
    </row>
    <row r="51" spans="4:17">
      <c r="E51" s="21"/>
      <c r="F51" s="26"/>
      <c r="G51" s="26"/>
      <c r="H51" s="27"/>
      <c r="I51" s="27"/>
      <c r="J51" s="27"/>
    </row>
    <row r="52" spans="4:17">
      <c r="D52" t="s">
        <v>129</v>
      </c>
      <c r="E52" s="21"/>
      <c r="F52" s="26"/>
      <c r="G52" s="26"/>
      <c r="H52" s="27"/>
      <c r="I52" s="27"/>
      <c r="J52" s="27"/>
    </row>
    <row r="53" spans="4:17">
      <c r="E53" s="21"/>
      <c r="F53" s="26"/>
      <c r="G53" s="26"/>
      <c r="H53" s="27"/>
      <c r="I53" s="27"/>
      <c r="J53" s="27"/>
    </row>
    <row r="54" spans="4:17">
      <c r="D54" s="57"/>
      <c r="E54" s="57"/>
      <c r="F54" s="57"/>
      <c r="G54" s="57"/>
      <c r="H54" s="57"/>
      <c r="I54" s="57"/>
      <c r="J54" s="57"/>
      <c r="K54" s="177"/>
      <c r="L54" s="178"/>
      <c r="M54" s="57"/>
      <c r="N54" s="57"/>
      <c r="O54" s="57"/>
      <c r="P54" s="57"/>
      <c r="Q54" s="57"/>
    </row>
    <row r="55" spans="4:17">
      <c r="D55" s="57"/>
      <c r="E55" s="57"/>
      <c r="F55" s="57"/>
      <c r="G55" s="57"/>
      <c r="H55" s="57"/>
      <c r="I55" s="57"/>
      <c r="J55" s="57"/>
      <c r="K55" s="177"/>
      <c r="L55" s="178"/>
      <c r="M55" s="57"/>
      <c r="N55" s="57"/>
      <c r="O55" s="57"/>
      <c r="P55" s="57"/>
      <c r="Q55" s="57"/>
    </row>
    <row r="56" spans="4:17">
      <c r="D56" s="57"/>
      <c r="E56" s="57"/>
      <c r="F56" s="57"/>
      <c r="G56" s="57"/>
      <c r="H56" s="57"/>
      <c r="I56" s="57"/>
      <c r="J56" s="57"/>
      <c r="K56" s="177"/>
      <c r="L56" s="178"/>
      <c r="M56" s="57"/>
      <c r="N56" s="57"/>
      <c r="O56" s="57"/>
      <c r="P56" s="57"/>
      <c r="Q56" s="57"/>
    </row>
    <row r="57" spans="4:17">
      <c r="D57" s="57"/>
      <c r="E57" s="57"/>
      <c r="F57" s="57"/>
      <c r="G57" s="57"/>
      <c r="H57" s="57"/>
      <c r="I57" s="57"/>
      <c r="J57" s="57"/>
      <c r="K57" s="177"/>
      <c r="L57" s="178"/>
      <c r="M57" s="57"/>
      <c r="N57" s="57"/>
      <c r="O57" s="57"/>
      <c r="P57" s="57"/>
      <c r="Q57" s="57"/>
    </row>
    <row r="58" spans="4:17">
      <c r="D58" s="57"/>
      <c r="E58" s="57"/>
      <c r="F58" s="57"/>
      <c r="G58" s="57"/>
      <c r="H58" s="57"/>
      <c r="I58" s="57"/>
      <c r="J58" s="57"/>
      <c r="K58" s="177"/>
      <c r="L58" s="178"/>
      <c r="M58" s="57"/>
      <c r="N58" s="57"/>
      <c r="O58" s="57"/>
      <c r="P58" s="57"/>
      <c r="Q58" s="57"/>
    </row>
    <row r="59" spans="4:17">
      <c r="D59" s="57"/>
      <c r="E59" s="57"/>
      <c r="F59" s="57"/>
      <c r="G59" s="57"/>
      <c r="H59" s="57"/>
      <c r="I59" s="57"/>
      <c r="J59" s="57"/>
      <c r="K59" s="177"/>
      <c r="L59" s="178"/>
      <c r="M59" s="57"/>
      <c r="N59" s="57"/>
      <c r="O59" s="57"/>
      <c r="P59" s="57"/>
      <c r="Q59" s="57"/>
    </row>
    <row r="60" spans="4:17">
      <c r="D60" s="57"/>
      <c r="E60" s="57"/>
      <c r="F60" s="57"/>
      <c r="G60" s="57"/>
      <c r="H60" s="57"/>
      <c r="I60" s="57"/>
      <c r="J60" s="57"/>
      <c r="K60" s="177"/>
      <c r="L60" s="178"/>
      <c r="M60" s="57"/>
      <c r="N60" s="57"/>
      <c r="O60" s="57"/>
      <c r="P60" s="57"/>
      <c r="Q60" s="57"/>
    </row>
    <row r="61" spans="4:17">
      <c r="D61" s="57"/>
      <c r="E61" s="57"/>
      <c r="F61" s="57"/>
      <c r="G61" s="57"/>
      <c r="H61" s="57"/>
      <c r="I61" s="57"/>
      <c r="J61" s="57"/>
      <c r="K61" s="177"/>
      <c r="L61" s="178"/>
      <c r="M61" s="57"/>
      <c r="N61" s="57"/>
      <c r="O61" s="57"/>
      <c r="P61" s="57"/>
      <c r="Q61" s="57"/>
    </row>
    <row r="62" spans="4:17">
      <c r="D62" s="57"/>
      <c r="E62" s="57"/>
      <c r="F62" s="57"/>
      <c r="G62" s="57"/>
      <c r="H62" s="57"/>
      <c r="I62" s="57"/>
      <c r="J62" s="57"/>
      <c r="K62" s="177"/>
      <c r="L62" s="178"/>
      <c r="M62" s="57"/>
      <c r="N62" s="57"/>
      <c r="O62" s="57"/>
      <c r="P62" s="57"/>
      <c r="Q62" s="57"/>
    </row>
    <row r="63" spans="4:17">
      <c r="D63" s="57"/>
      <c r="E63" s="57"/>
      <c r="F63" s="57"/>
      <c r="G63" s="57"/>
      <c r="H63" s="57"/>
      <c r="I63" s="57"/>
      <c r="J63" s="57"/>
      <c r="K63" s="177"/>
      <c r="L63" s="178"/>
      <c r="M63" s="57"/>
      <c r="N63" s="57"/>
      <c r="O63" s="57"/>
      <c r="P63" s="57"/>
      <c r="Q63" s="57"/>
    </row>
    <row r="64" spans="4:17">
      <c r="D64" s="57"/>
      <c r="E64" s="57"/>
      <c r="F64" s="57"/>
      <c r="G64" s="57"/>
      <c r="H64" s="57"/>
      <c r="I64" s="57"/>
      <c r="J64" s="57"/>
      <c r="K64" s="177"/>
      <c r="L64" s="178"/>
      <c r="M64" s="57"/>
      <c r="N64" s="57"/>
      <c r="O64" s="57"/>
      <c r="P64" s="57"/>
      <c r="Q64" s="57"/>
    </row>
    <row r="65" spans="4:17">
      <c r="D65" s="57"/>
      <c r="E65" s="57"/>
      <c r="F65" s="57"/>
      <c r="G65" s="57"/>
      <c r="H65" s="57"/>
      <c r="I65" s="57"/>
      <c r="J65" s="57"/>
      <c r="K65" s="177"/>
      <c r="L65" s="178"/>
      <c r="M65" s="57"/>
      <c r="N65" s="57"/>
      <c r="O65" s="57"/>
      <c r="P65" s="57"/>
      <c r="Q65" s="57"/>
    </row>
  </sheetData>
  <sheetProtection algorithmName="SHA-512" hashValue="rv32GIjXz1ybd9JO0NI+RSoLPVTjCheiwI0LaB8hbsigqCpyJoQtff/39RwGYUXpERWk+wcjV4xDiABJD8EmhA==" saltValue="lZUkPtaKlSXk/lVHVU2vyg==" spinCount="100000" sheet="1" objects="1" scenarios="1"/>
  <mergeCells count="21">
    <mergeCell ref="G7:J7"/>
    <mergeCell ref="L7:O7"/>
    <mergeCell ref="P7:Q7"/>
    <mergeCell ref="G21:J21"/>
    <mergeCell ref="L21:O21"/>
    <mergeCell ref="P21:Q21"/>
    <mergeCell ref="G35:J35"/>
    <mergeCell ref="L35:O35"/>
    <mergeCell ref="P35:Q35"/>
    <mergeCell ref="K64:L64"/>
    <mergeCell ref="K65:L65"/>
    <mergeCell ref="K54:L54"/>
    <mergeCell ref="K55:L55"/>
    <mergeCell ref="K56:L56"/>
    <mergeCell ref="K57:L57"/>
    <mergeCell ref="K58:L58"/>
    <mergeCell ref="K59:L59"/>
    <mergeCell ref="K60:L60"/>
    <mergeCell ref="K61:L61"/>
    <mergeCell ref="K62:L62"/>
    <mergeCell ref="K63:L63"/>
  </mergeCells>
  <dataValidations count="1">
    <dataValidation type="decimal" operator="greaterThanOrEqual" allowBlank="1" showInputMessage="1" showErrorMessage="1" errorTitle="Check your value." error="Please ensure you enter a positive numerical value. " sqref="F9:H18 F23:H32 F37:H46 L9:M18 L23:M32 L37:M46" xr:uid="{9EBACA7B-45BF-42AF-80D4-A787C24B8C95}">
      <formula1>0</formula1>
    </dataValidation>
  </dataValidations>
  <pageMargins left="0.7" right="0.7" top="0.75" bottom="0.75" header="0.3" footer="0.3"/>
  <pageSetup paperSize="9" orientation="portrait" r:id="rId1"/>
  <drawing r:id="rId2"/>
  <mc:AlternateContent xmlns:mc="http://schemas.openxmlformats.org/markup-compatibility/2006">
    <mc:Choice Requires="v">
      <legacyDrawing r:id="rId3"/>
    </mc:Choice>
  </mc:AlternateContent>
  <controls>
    <control shapeId="35841" r:id="rId4" name="Box_Home">
      <controlPr locked="0" defaultSize="0" print="0" autoFill="0" autoPict="0" macro="[0]!GoToHomeScreen_Click">
        <anchor moveWithCells="1" sizeWithCells="1">
          <from>
            <xdr:col>15</xdr:col>
            <xdr:colOff>2527300</xdr:colOff>
            <xdr:row>1</xdr:row>
            <xdr:rowOff>0</xdr:rowOff>
          </from>
          <to>
            <xdr:col>16</xdr:col>
            <xdr:colOff>1739900</xdr:colOff>
            <xdr:row>3</xdr:row>
            <xdr:rowOff>25400</xdr:rowOff>
          </to>
        </anchor>
      </controlPr>
    </control>
    <control shapeId="35842" r:id="rId5" name="DD_PageNav">
      <controlPr locked="0" defaultSize="0" autoLine="0" autoPict="0" macro="[0]!DD_DD_PageNav_Change">
        <anchor moveWithCells="1">
          <from>
            <xdr:col>15</xdr:col>
            <xdr:colOff>254000</xdr:colOff>
            <xdr:row>0</xdr:row>
            <xdr:rowOff>177800</xdr:rowOff>
          </from>
          <to>
            <xdr:col>15</xdr:col>
            <xdr:colOff>2235200</xdr:colOff>
            <xdr:row>3</xdr:row>
            <xdr:rowOff>25400</xdr:rowOff>
          </to>
        </anchor>
      </controlPr>
    </control>
  </controls>
</worksheet>
</file>

<file path=xl/worksheets/sheet27.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63E30-BC35-4BCC-B735-6AA14B679071}">
  <sheetPr codeName="Sheet8">
    <tabColor rgb="FFF9B03D"/>
  </sheetPr>
  <dimension ref="C2:Z36"/>
  <sheetViews>
    <sheetView showGridLines="0" topLeftCell="E1" workbookViewId="0">
      <selection activeCell="F8" sqref="F8"/>
    </sheetView>
  </sheetViews>
  <sheetFormatPr baseColWidth="10" defaultColWidth="8.83203125" defaultRowHeight="15"/>
  <cols>
    <col min="1" max="2" width="2.6640625" customWidth="1"/>
    <col min="3" max="3" width="13.5" bestFit="1" customWidth="1"/>
    <col min="6" max="6" width="25.1640625" bestFit="1" customWidth="1"/>
    <col min="7" max="7" width="23.6640625" bestFit="1" customWidth="1"/>
    <col min="13" max="13" width="18.6640625" bestFit="1" customWidth="1"/>
  </cols>
  <sheetData>
    <row r="2" spans="3:26">
      <c r="C2" t="s">
        <v>40</v>
      </c>
    </row>
    <row r="3" spans="3:26" ht="2" customHeight="1">
      <c r="C3" s="10"/>
      <c r="D3" s="10"/>
      <c r="F3" s="10"/>
      <c r="G3" s="10"/>
    </row>
    <row r="5" spans="3:26" ht="75">
      <c r="C5" s="3" t="s">
        <v>43</v>
      </c>
      <c r="E5" s="54" t="s">
        <v>182</v>
      </c>
      <c r="F5" s="3" t="s">
        <v>122</v>
      </c>
      <c r="G5" s="3" t="s">
        <v>124</v>
      </c>
      <c r="H5" s="3" t="s">
        <v>42</v>
      </c>
      <c r="I5" s="3"/>
      <c r="J5" s="3"/>
      <c r="K5" s="3" t="s">
        <v>190</v>
      </c>
      <c r="M5" s="54" t="s">
        <v>131</v>
      </c>
      <c r="O5" s="54" t="s">
        <v>182</v>
      </c>
      <c r="P5" s="54" t="s">
        <v>132</v>
      </c>
      <c r="Q5" s="54" t="s">
        <v>191</v>
      </c>
      <c r="R5" s="72" t="s">
        <v>192</v>
      </c>
      <c r="S5" s="72" t="s">
        <v>193</v>
      </c>
      <c r="T5" s="72" t="s">
        <v>189</v>
      </c>
      <c r="V5" s="54" t="s">
        <v>181</v>
      </c>
      <c r="X5" s="72" t="s">
        <v>188</v>
      </c>
      <c r="Z5" t="s">
        <v>204</v>
      </c>
    </row>
    <row r="6" spans="3:26">
      <c r="C6" s="23" t="s">
        <v>41</v>
      </c>
      <c r="E6" s="73">
        <f>COUNTA('B. CostCategories'!D15:D86)</f>
        <v>8</v>
      </c>
      <c r="F6" s="23" t="s">
        <v>125</v>
      </c>
      <c r="G6" s="23"/>
      <c r="H6" s="23" t="s">
        <v>137</v>
      </c>
      <c r="I6" s="73"/>
      <c r="J6" s="73"/>
      <c r="K6" s="73" t="str">
        <f>F6</f>
        <v>Personal income</v>
      </c>
      <c r="L6" s="58"/>
      <c r="M6" s="75">
        <v>3</v>
      </c>
      <c r="O6" s="73">
        <f>COUNTA('B. CostCategories'!D15:D86)+COUNTA(P6:P15)</f>
        <v>18</v>
      </c>
      <c r="P6" s="23" t="s">
        <v>133</v>
      </c>
      <c r="Q6" s="23"/>
      <c r="R6" s="23"/>
      <c r="S6" s="23"/>
      <c r="T6" s="23" t="str">
        <f>P6</f>
        <v>Home</v>
      </c>
      <c r="V6" s="75">
        <v>11</v>
      </c>
      <c r="Z6" t="s">
        <v>205</v>
      </c>
    </row>
    <row r="7" spans="3:26" ht="30">
      <c r="C7" s="23" t="s">
        <v>42</v>
      </c>
      <c r="F7" s="23" t="s">
        <v>10</v>
      </c>
      <c r="G7" s="23"/>
      <c r="H7" s="23" t="s">
        <v>138</v>
      </c>
      <c r="I7" s="73"/>
      <c r="J7" s="73"/>
      <c r="K7" s="73" t="str">
        <f t="shared" ref="K7:K13" si="0">F7</f>
        <v>Healthcare</v>
      </c>
      <c r="L7" s="58"/>
      <c r="M7" s="74" t="str" cm="1">
        <f t="array" aca="1" ref="M7" ca="1">LC_DD_HomeSheetSelection&amp;"."&amp;INDEX(CostCatList,LC_DD_HomeSheetSelection)</f>
        <v>3.Law enforcement and judiciary</v>
      </c>
      <c r="P7" s="23" t="s">
        <v>134</v>
      </c>
      <c r="Q7" s="23"/>
      <c r="R7" s="23"/>
      <c r="S7" s="23"/>
      <c r="T7" s="23" t="str">
        <f t="shared" ref="T7:T23" si="1">P7</f>
        <v>Guidance</v>
      </c>
      <c r="V7" s="75" t="str" cm="1">
        <f t="array" aca="1" ref="V7" ca="1">INDEX(AllSheetsList,LC_DD_PageNav)</f>
        <v>1.Personal income</v>
      </c>
      <c r="Z7" t="s">
        <v>204</v>
      </c>
    </row>
    <row r="8" spans="3:26">
      <c r="F8" s="23" t="s">
        <v>335</v>
      </c>
      <c r="G8" s="23"/>
      <c r="H8" s="23" t="s">
        <v>139</v>
      </c>
      <c r="I8" s="73"/>
      <c r="J8" s="73"/>
      <c r="K8" s="73" t="str">
        <f t="shared" si="0"/>
        <v>Law enforcement and judiciary</v>
      </c>
      <c r="L8" s="58"/>
      <c r="P8" s="23" t="s">
        <v>223</v>
      </c>
      <c r="Q8" s="23"/>
      <c r="R8" s="23"/>
      <c r="S8" s="23"/>
      <c r="T8" s="23" t="str">
        <f t="shared" ref="T8" si="2">P8</f>
        <v>Input considerations</v>
      </c>
    </row>
    <row r="9" spans="3:26">
      <c r="F9" s="23" t="s">
        <v>22</v>
      </c>
      <c r="G9" s="23"/>
      <c r="H9" s="23" t="s">
        <v>140</v>
      </c>
      <c r="I9" s="73"/>
      <c r="J9" s="73"/>
      <c r="K9" s="73" t="str">
        <f t="shared" si="0"/>
        <v>Social services</v>
      </c>
      <c r="L9" s="58"/>
      <c r="P9" s="23" t="s">
        <v>224</v>
      </c>
      <c r="Q9" s="23"/>
      <c r="R9" s="23"/>
      <c r="S9" s="23"/>
      <c r="T9" s="23" t="str">
        <f t="shared" si="1"/>
        <v>Output checklist</v>
      </c>
    </row>
    <row r="10" spans="3:26">
      <c r="F10" s="23" t="s">
        <v>334</v>
      </c>
      <c r="G10" s="23"/>
      <c r="H10" s="23" t="s">
        <v>141</v>
      </c>
      <c r="I10" s="73"/>
      <c r="J10" s="73"/>
      <c r="K10" s="73" t="str">
        <f t="shared" si="0"/>
        <v>Specialised Services</v>
      </c>
      <c r="L10" s="58"/>
      <c r="P10" s="23" t="s">
        <v>135</v>
      </c>
      <c r="Q10" s="23"/>
      <c r="R10" s="23"/>
      <c r="S10" s="23"/>
      <c r="T10" s="23" t="str">
        <f t="shared" si="1"/>
        <v>HLSummary</v>
      </c>
    </row>
    <row r="11" spans="3:26">
      <c r="F11" s="23" t="s">
        <v>25</v>
      </c>
      <c r="G11" s="23"/>
      <c r="H11" s="23" t="s">
        <v>142</v>
      </c>
      <c r="I11" s="73"/>
      <c r="J11" s="73"/>
      <c r="K11" s="73" t="str">
        <f t="shared" si="0"/>
        <v>Education services</v>
      </c>
      <c r="L11" s="58"/>
      <c r="P11" s="23" t="s">
        <v>136</v>
      </c>
      <c r="Q11" s="23"/>
      <c r="R11" s="23"/>
      <c r="S11" s="23"/>
      <c r="T11" s="23" t="str">
        <f t="shared" si="1"/>
        <v>DetailedSummary</v>
      </c>
    </row>
    <row r="12" spans="3:26">
      <c r="F12" s="23" t="s">
        <v>26</v>
      </c>
      <c r="G12" s="23"/>
      <c r="H12" s="23" t="s">
        <v>143</v>
      </c>
      <c r="I12" s="73"/>
      <c r="J12" s="73"/>
      <c r="K12" s="73" t="str">
        <f t="shared" si="0"/>
        <v>Personal expenses</v>
      </c>
      <c r="L12" s="58"/>
      <c r="P12" s="23" t="s">
        <v>57</v>
      </c>
      <c r="Q12" s="23"/>
      <c r="R12" s="23"/>
      <c r="S12" s="23"/>
      <c r="T12" s="23" t="str">
        <f t="shared" si="1"/>
        <v>Dashboard</v>
      </c>
    </row>
    <row r="13" spans="3:26">
      <c r="F13" s="23" t="s">
        <v>58</v>
      </c>
      <c r="G13" s="23"/>
      <c r="H13" s="23" t="s">
        <v>144</v>
      </c>
      <c r="I13" s="73"/>
      <c r="J13" s="73"/>
      <c r="K13" s="73" t="str">
        <f t="shared" si="0"/>
        <v>Other</v>
      </c>
      <c r="L13" s="58"/>
      <c r="P13" s="23" t="s">
        <v>244</v>
      </c>
      <c r="Q13" s="23"/>
      <c r="R13" s="23"/>
      <c r="S13" s="23"/>
      <c r="T13" s="23" t="str">
        <f t="shared" si="1"/>
        <v>TotalEconomicCostsofVAWG</v>
      </c>
    </row>
    <row r="14" spans="3:26">
      <c r="F14" s="23">
        <f>NewCat1</f>
        <v>0</v>
      </c>
      <c r="G14" s="23"/>
      <c r="H14" s="23" t="s">
        <v>145</v>
      </c>
      <c r="I14" s="73">
        <f>IF(F14=0,0,1)</f>
        <v>0</v>
      </c>
      <c r="J14" s="73">
        <v>1</v>
      </c>
      <c r="K14" s="73" t="str">
        <f t="shared" ref="K14:K19" si="3">IF(ISERROR(MATCH(J14,$I$14:$I$19,0)),"",(INDEX($F$14:$F$19,MATCH(J14,$I$14:$I$19,0))))</f>
        <v/>
      </c>
      <c r="L14" s="58"/>
      <c r="P14" s="23" t="s">
        <v>215</v>
      </c>
      <c r="Q14" s="23"/>
      <c r="R14" s="23"/>
      <c r="S14" s="23"/>
      <c r="T14" s="23" t="str">
        <f t="shared" si="1"/>
        <v>A. ReferenceFigures</v>
      </c>
    </row>
    <row r="15" spans="3:26">
      <c r="F15" s="23">
        <f>NewCat2</f>
        <v>0</v>
      </c>
      <c r="G15" s="23"/>
      <c r="H15" s="23" t="s">
        <v>146</v>
      </c>
      <c r="I15" s="73">
        <f>IF(F15=0,0,I14+1)</f>
        <v>0</v>
      </c>
      <c r="J15" s="73">
        <f>J14+1</f>
        <v>2</v>
      </c>
      <c r="K15" s="73" t="str">
        <f t="shared" si="3"/>
        <v/>
      </c>
      <c r="L15" s="58"/>
      <c r="P15" s="23" t="s">
        <v>216</v>
      </c>
      <c r="Q15" s="23"/>
      <c r="R15" s="23"/>
      <c r="S15" s="23"/>
      <c r="T15" s="23" t="str">
        <f t="shared" si="1"/>
        <v>B. CostCategories</v>
      </c>
    </row>
    <row r="16" spans="3:26">
      <c r="F16" s="23">
        <f>NewCat3</f>
        <v>0</v>
      </c>
      <c r="G16" s="23"/>
      <c r="H16" s="23" t="s">
        <v>147</v>
      </c>
      <c r="I16" s="73">
        <f t="shared" ref="I16:I19" si="4">IF(F16=0,0,I15+1)</f>
        <v>0</v>
      </c>
      <c r="J16" s="73">
        <f>J15+1</f>
        <v>3</v>
      </c>
      <c r="K16" s="73" t="str">
        <f t="shared" si="3"/>
        <v/>
      </c>
      <c r="L16" s="58"/>
      <c r="P16" s="23" t="str">
        <f t="shared" ref="P16:P29" si="5">H6&amp;F6</f>
        <v>1.Personal income</v>
      </c>
      <c r="Q16" s="23" t="str">
        <f t="shared" ref="Q16:Q29" si="6">F6</f>
        <v>Personal income</v>
      </c>
      <c r="R16" s="23"/>
      <c r="S16" s="23"/>
      <c r="T16" s="23" t="str">
        <f t="shared" si="1"/>
        <v>1.Personal income</v>
      </c>
    </row>
    <row r="17" spans="3:20">
      <c r="F17" s="23">
        <f>NewCat4</f>
        <v>0</v>
      </c>
      <c r="G17" s="23"/>
      <c r="H17" s="23" t="s">
        <v>148</v>
      </c>
      <c r="I17" s="73">
        <f t="shared" si="4"/>
        <v>0</v>
      </c>
      <c r="J17" s="73">
        <f>J16+1</f>
        <v>4</v>
      </c>
      <c r="K17" s="73" t="str">
        <f t="shared" si="3"/>
        <v/>
      </c>
      <c r="L17" s="58"/>
      <c r="P17" s="23" t="str">
        <f t="shared" si="5"/>
        <v>2.Healthcare</v>
      </c>
      <c r="Q17" s="23" t="str">
        <f t="shared" si="6"/>
        <v>Healthcare</v>
      </c>
      <c r="R17" s="23"/>
      <c r="S17" s="23"/>
      <c r="T17" s="23" t="str">
        <f t="shared" si="1"/>
        <v>2.Healthcare</v>
      </c>
    </row>
    <row r="18" spans="3:20">
      <c r="F18" s="23">
        <f>NewCat5</f>
        <v>0</v>
      </c>
      <c r="G18" s="23"/>
      <c r="H18" s="23" t="s">
        <v>149</v>
      </c>
      <c r="I18" s="73">
        <f t="shared" si="4"/>
        <v>0</v>
      </c>
      <c r="J18" s="73">
        <f>J17+1</f>
        <v>5</v>
      </c>
      <c r="K18" s="73" t="str">
        <f t="shared" si="3"/>
        <v/>
      </c>
      <c r="L18" s="58"/>
      <c r="P18" s="23" t="str">
        <f t="shared" si="5"/>
        <v>3.Law enforcement and judiciary</v>
      </c>
      <c r="Q18" s="23" t="str">
        <f t="shared" si="6"/>
        <v>Law enforcement and judiciary</v>
      </c>
      <c r="R18" s="23"/>
      <c r="S18" s="23"/>
      <c r="T18" s="23" t="str">
        <f t="shared" si="1"/>
        <v>3.Law enforcement and judiciary</v>
      </c>
    </row>
    <row r="19" spans="3:20">
      <c r="F19" s="23">
        <f>NewCat6</f>
        <v>0</v>
      </c>
      <c r="G19" s="23"/>
      <c r="H19" s="23" t="s">
        <v>150</v>
      </c>
      <c r="I19" s="73">
        <f t="shared" si="4"/>
        <v>0</v>
      </c>
      <c r="J19" s="73">
        <f>J18+1</f>
        <v>6</v>
      </c>
      <c r="K19" s="73" t="str">
        <f t="shared" si="3"/>
        <v/>
      </c>
      <c r="L19" s="58"/>
      <c r="P19" s="23" t="str">
        <f t="shared" si="5"/>
        <v>4.Social services</v>
      </c>
      <c r="Q19" s="23" t="str">
        <f t="shared" si="6"/>
        <v>Social services</v>
      </c>
      <c r="R19" s="23"/>
      <c r="S19" s="23"/>
      <c r="T19" s="23" t="str">
        <f t="shared" si="1"/>
        <v>4.Social services</v>
      </c>
    </row>
    <row r="20" spans="3:20">
      <c r="P20" s="23" t="str">
        <f t="shared" si="5"/>
        <v>5.Specialised Services</v>
      </c>
      <c r="Q20" s="23" t="str">
        <f t="shared" si="6"/>
        <v>Specialised Services</v>
      </c>
      <c r="R20" s="23"/>
      <c r="S20" s="23"/>
      <c r="T20" s="23" t="str">
        <f t="shared" si="1"/>
        <v>5.Specialised Services</v>
      </c>
    </row>
    <row r="21" spans="3:20">
      <c r="P21" s="23" t="str">
        <f t="shared" si="5"/>
        <v>6.Education services</v>
      </c>
      <c r="Q21" s="23" t="str">
        <f t="shared" si="6"/>
        <v>Education services</v>
      </c>
      <c r="R21" s="23"/>
      <c r="S21" s="23"/>
      <c r="T21" s="23" t="str">
        <f t="shared" si="1"/>
        <v>6.Education services</v>
      </c>
    </row>
    <row r="22" spans="3:20">
      <c r="C22" s="48" t="s">
        <v>123</v>
      </c>
      <c r="P22" s="23" t="str">
        <f t="shared" si="5"/>
        <v>7.Personal expenses</v>
      </c>
      <c r="Q22" s="23" t="str">
        <f t="shared" si="6"/>
        <v>Personal expenses</v>
      </c>
      <c r="R22" s="23"/>
      <c r="S22" s="23"/>
      <c r="T22" s="23" t="str">
        <f t="shared" si="1"/>
        <v>7.Personal expenses</v>
      </c>
    </row>
    <row r="23" spans="3:20">
      <c r="P23" s="23" t="str">
        <f t="shared" si="5"/>
        <v>8.Other</v>
      </c>
      <c r="Q23" s="23" t="str">
        <f t="shared" si="6"/>
        <v>Other</v>
      </c>
      <c r="R23" s="23"/>
      <c r="S23" s="23"/>
      <c r="T23" s="23" t="str">
        <f t="shared" si="1"/>
        <v>8.Other</v>
      </c>
    </row>
    <row r="24" spans="3:20" ht="14.5" customHeight="1">
      <c r="P24" s="23" t="str">
        <f t="shared" si="5"/>
        <v>9.0</v>
      </c>
      <c r="Q24" s="23">
        <f t="shared" si="6"/>
        <v>0</v>
      </c>
      <c r="R24" s="23">
        <f>IF(Q24=0,0,1)</f>
        <v>0</v>
      </c>
      <c r="S24" s="23">
        <v>1</v>
      </c>
      <c r="T24" s="23" t="str">
        <f>IF(ISERROR(MATCH(S24,$R$24:$R$29,0)),"",(INDEX($P$24:$P$29,MATCH(S24,$R$24:$R$29,0))))</f>
        <v/>
      </c>
    </row>
    <row r="25" spans="3:20">
      <c r="P25" s="23" t="str">
        <f t="shared" si="5"/>
        <v>10.0</v>
      </c>
      <c r="Q25" s="23">
        <f t="shared" si="6"/>
        <v>0</v>
      </c>
      <c r="R25" s="23">
        <f>IF(Q25=0,0,R24+1)</f>
        <v>0</v>
      </c>
      <c r="S25" s="23">
        <f>S24+1</f>
        <v>2</v>
      </c>
      <c r="T25" s="23" t="str">
        <f t="shared" ref="T25:T29" si="7">IF(ISERROR(MATCH(S25,$R$24:$R$29,0)),"",(INDEX($P$24:$P$29,MATCH(S25,$R$24:$R$29,0))))</f>
        <v/>
      </c>
    </row>
    <row r="26" spans="3:20">
      <c r="P26" s="23" t="str">
        <f t="shared" si="5"/>
        <v>11.0</v>
      </c>
      <c r="Q26" s="23">
        <f t="shared" si="6"/>
        <v>0</v>
      </c>
      <c r="R26" s="23">
        <f t="shared" ref="R26:R29" si="8">IF(Q26=0,0,R25+1)</f>
        <v>0</v>
      </c>
      <c r="S26" s="23">
        <f>S25+1</f>
        <v>3</v>
      </c>
      <c r="T26" s="23" t="str">
        <f t="shared" si="7"/>
        <v/>
      </c>
    </row>
    <row r="27" spans="3:20">
      <c r="P27" s="23" t="str">
        <f t="shared" si="5"/>
        <v>12.0</v>
      </c>
      <c r="Q27" s="23">
        <f t="shared" si="6"/>
        <v>0</v>
      </c>
      <c r="R27" s="23">
        <f t="shared" si="8"/>
        <v>0</v>
      </c>
      <c r="S27" s="23">
        <f>S26+1</f>
        <v>4</v>
      </c>
      <c r="T27" s="23" t="str">
        <f t="shared" si="7"/>
        <v/>
      </c>
    </row>
    <row r="28" spans="3:20">
      <c r="P28" s="23" t="str">
        <f t="shared" si="5"/>
        <v>13.0</v>
      </c>
      <c r="Q28" s="23">
        <f t="shared" si="6"/>
        <v>0</v>
      </c>
      <c r="R28" s="23">
        <f t="shared" si="8"/>
        <v>0</v>
      </c>
      <c r="S28" s="23">
        <f>S27+1</f>
        <v>5</v>
      </c>
      <c r="T28" s="23" t="str">
        <f t="shared" si="7"/>
        <v/>
      </c>
    </row>
    <row r="29" spans="3:20" ht="14.5" customHeight="1">
      <c r="P29" s="23" t="str">
        <f t="shared" si="5"/>
        <v>14.0</v>
      </c>
      <c r="Q29" s="23">
        <f t="shared" si="6"/>
        <v>0</v>
      </c>
      <c r="R29" s="23">
        <f t="shared" si="8"/>
        <v>0</v>
      </c>
      <c r="S29" s="23">
        <f>S28+1</f>
        <v>6</v>
      </c>
      <c r="T29" s="23" t="str">
        <f t="shared" si="7"/>
        <v/>
      </c>
    </row>
    <row r="33" ht="14.5" customHeight="1"/>
    <row r="36" ht="14.5" customHeight="1"/>
  </sheetData>
  <sheetProtection algorithmName="SHA-512" hashValue="zr3Lj631yrhqHXsoyXY5/nJav8YlzJtpaBD/S7Md4TIcKbJZ6kfRRzfBty3G+ySuPYAoXf+iy4adOoPIwY5r8Q==" saltValue="W/ZfCMDjs5xGlovirvHwUQ==" spinCount="100000" sheet="1" objects="1" scenarios="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purl.oclc.org/ooxml/officeDocument/relationships/customXmlProps" Target="itemProps1.xml"/></Relationships>
</file>

<file path=customXml/_rels/item2.xml.rels><?xml version="1.0" encoding="UTF-8" standalone="yes"?>
<Relationships xmlns="http://schemas.openxmlformats.org/package/2006/relationships"><Relationship Id="rId1" Type="http://purl.oclc.org/ooxml/officeDocument/relationships/customXmlProps" Target="itemProps2.xml"/></Relationships>
</file>

<file path=customXml/_rels/item3.xml.rels><?xml version="1.0" encoding="UTF-8" standalone="yes"?>
<Relationships xmlns="http://schemas.openxmlformats.org/package/2006/relationships"><Relationship Id="rId1" Type="http://purl.oclc.org/ooxml/officeDocument/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4C493E950AB8B4DACE7CA84E2338B1D" ma:contentTypeVersion="16" ma:contentTypeDescription="Create a new document." ma:contentTypeScope="" ma:versionID="9c3594a11ee5c1fa190caa4f38db3bcb">
  <xsd:schema xmlns:xsd="http://www.w3.org/2001/XMLSchema" xmlns:xs="http://www.w3.org/2001/XMLSchema" xmlns:p="http://schemas.microsoft.com/office/2006/metadata/properties" xmlns:ns2="a68f36eb-63e4-493f-9be9-d1210a20cfbf" xmlns:ns3="f8c9381a-14af-4338-8dec-fa93767d0380" xmlns:ns4="5a7065bc-64eb-4c10-937d-809cc42d23d7" targetNamespace="http://schemas.microsoft.com/office/2006/metadata/properties" ma:root="true" ma:fieldsID="d7cdf9ab557efb4a00cfbe93d73a32ee" ns2:_="" ns3:_="" ns4:_="">
    <xsd:import namespace="a68f36eb-63e4-493f-9be9-d1210a20cfbf"/>
    <xsd:import namespace="f8c9381a-14af-4338-8dec-fa93767d0380"/>
    <xsd:import namespace="5a7065bc-64eb-4c10-937d-809cc42d23d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ServiceAutoKeyPoints" minOccurs="0"/>
                <xsd:element ref="ns2:MediaServiceKeyPoints" minOccurs="0"/>
                <xsd:element ref="ns2:MediaLengthInSeconds"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8f36eb-63e4-493f-9be9-d1210a20cfb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3c0c5782-4f8d-428d-beff-b3387859ea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f8c9381a-14af-4338-8dec-fa93767d038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a7065bc-64eb-4c10-937d-809cc42d23d7"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82afce5d-9278-4d65-981f-96764b46d90b}" ma:internalName="TaxCatchAll" ma:showField="CatchAllData" ma:web="f8c9381a-14af-4338-8dec-fa93767d03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5a7065bc-64eb-4c10-937d-809cc42d23d7" xsi:nil="true"/>
    <lcf76f155ced4ddcb4097134ff3c332f xmlns="a68f36eb-63e4-493f-9be9-d1210a20cfbf">
      <Terms xmlns="http://schemas.microsoft.com/office/infopath/2007/PartnerControls"/>
    </lcf76f155ced4ddcb4097134ff3c332f>
  </documentManagement>
</p:properties>
</file>

<file path=customXml/itemProps1.xml><?xml version="1.0" encoding="utf-8"?>
<ds:datastoreItem xmlns:ds="http://purl.oclc.org/ooxml/officeDocument/customXml" ds:itemID="{7A7A1151-4384-4881-A628-A97BD7645B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68f36eb-63e4-493f-9be9-d1210a20cfbf"/>
    <ds:schemaRef ds:uri="f8c9381a-14af-4338-8dec-fa93767d0380"/>
    <ds:schemaRef ds:uri="5a7065bc-64eb-4c10-937d-809cc42d23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purl.oclc.org/ooxml/officeDocument/customXml" ds:itemID="{C4ACE541-578C-415F-9E42-F45915603850}">
  <ds:schemaRefs>
    <ds:schemaRef ds:uri="http://schemas.microsoft.com/sharepoint/v3/contenttype/forms"/>
  </ds:schemaRefs>
</ds:datastoreItem>
</file>

<file path=customXml/itemProps3.xml><?xml version="1.0" encoding="utf-8"?>
<ds:datastoreItem xmlns:ds="http://purl.oclc.org/ooxml/officeDocument/customXml" ds:itemID="{B39D5D00-54F8-4D8B-ACE2-2F86768392E2}">
  <ds:schemaRefs>
    <ds:schemaRef ds:uri="http://schemas.microsoft.com/office/2006/metadata/properties"/>
    <ds:schemaRef ds:uri="http://schemas.microsoft.com/office/infopath/2007/PartnerControls"/>
    <ds:schemaRef ds:uri="http://schemas.microsoft.com/sharepoint/v3"/>
    <ds:schemaRef ds:uri="ee4b876c-e088-41d8-8026-ccd384178026"/>
    <ds:schemaRef ds:uri="5a7065bc-64eb-4c10-937d-809cc42d23d7"/>
    <ds:schemaRef ds:uri="a68f36eb-63e4-493f-9be9-d1210a20cfbf"/>
  </ds:schemaRefs>
</ds:datastoreItem>
</file>

<file path=docProps/app.xml><?xml version="1.0" encoding="utf-8"?>
<Properties xmlns="http://purl.oclc.org/ooxml/officeDocument/extendedProperties" xmlns:vt="http://purl.oclc.org/ooxml/officeDocument/docPropsVTypes">
  <Application>Microsoft Macintosh Excel</Application>
  <DocSecurity>0</DocSecurity>
  <ScaleCrop>false</ScaleCrop>
  <HeadingPairs>
    <vt:vector size="4" baseType="variant">
      <vt:variant>
        <vt:lpstr>Worksheets</vt:lpstr>
      </vt:variant>
      <vt:variant>
        <vt:i4>20</vt:i4>
      </vt:variant>
      <vt:variant>
        <vt:lpstr>Named Ranges</vt:lpstr>
      </vt:variant>
      <vt:variant>
        <vt:i4>84</vt:i4>
      </vt:variant>
    </vt:vector>
  </HeadingPairs>
  <TitlesOfParts>
    <vt:vector size="104" baseType="lpstr">
      <vt:lpstr>Home</vt:lpstr>
      <vt:lpstr>Guidance</vt:lpstr>
      <vt:lpstr>Input considerations</vt:lpstr>
      <vt:lpstr>Output checklist</vt:lpstr>
      <vt:lpstr>DetailedSummary</vt:lpstr>
      <vt:lpstr>HLSummary</vt:lpstr>
      <vt:lpstr>Dashboard</vt:lpstr>
      <vt:lpstr>TotalEconomicCostsofVAWG</vt:lpstr>
      <vt:lpstr>A. ReferenceFigures</vt:lpstr>
      <vt:lpstr>B. CostCategories</vt:lpstr>
      <vt:lpstr>Example</vt:lpstr>
      <vt:lpstr>1.Personal income</vt:lpstr>
      <vt:lpstr>2.Healthcare</vt:lpstr>
      <vt:lpstr>Sheet1</vt:lpstr>
      <vt:lpstr>3.Law enforcement and judiciary</vt:lpstr>
      <vt:lpstr>4.Social services</vt:lpstr>
      <vt:lpstr>5.Specialised Services</vt:lpstr>
      <vt:lpstr>6.Education services</vt:lpstr>
      <vt:lpstr>7.Personal expenses</vt:lpstr>
      <vt:lpstr>8.Other</vt:lpstr>
      <vt:lpstr>Ans_Check</vt:lpstr>
      <vt:lpstr>Ans_No</vt:lpstr>
      <vt:lpstr>Ans_OK</vt:lpstr>
      <vt:lpstr>Ans_Yes</vt:lpstr>
      <vt:lpstr>Cat1Check1Row</vt:lpstr>
      <vt:lpstr>Cat1Check2Row</vt:lpstr>
      <vt:lpstr>Cat1CttERow</vt:lpstr>
      <vt:lpstr>Cat1DashboardRow</vt:lpstr>
      <vt:lpstr>Cat1DetailedSummaryRows</vt:lpstr>
      <vt:lpstr>Cat2Check1Row</vt:lpstr>
      <vt:lpstr>Cat2Check2Row</vt:lpstr>
      <vt:lpstr>Cat2CttERow</vt:lpstr>
      <vt:lpstr>Cat2DashboardRow</vt:lpstr>
      <vt:lpstr>Cat2DetailedSummaryRows</vt:lpstr>
      <vt:lpstr>Cat3Check1Row</vt:lpstr>
      <vt:lpstr>Cat3Check2Row</vt:lpstr>
      <vt:lpstr>Cat3CttERow</vt:lpstr>
      <vt:lpstr>Cat3DashboardRow</vt:lpstr>
      <vt:lpstr>Cat3DetailedSummaryRows</vt:lpstr>
      <vt:lpstr>Cat4Check1Row</vt:lpstr>
      <vt:lpstr>Cat4Check2Row</vt:lpstr>
      <vt:lpstr>Cat4CttERow</vt:lpstr>
      <vt:lpstr>Cat4DashboardRow</vt:lpstr>
      <vt:lpstr>Cat4DetailedSummaryRows</vt:lpstr>
      <vt:lpstr>Cat5Check1Row</vt:lpstr>
      <vt:lpstr>Cat5Check2Row</vt:lpstr>
      <vt:lpstr>Cat5CttERow</vt:lpstr>
      <vt:lpstr>Cat5DashboardRow</vt:lpstr>
      <vt:lpstr>Cat5DetailedSummaryRows</vt:lpstr>
      <vt:lpstr>Cat6Check1Row</vt:lpstr>
      <vt:lpstr>Cat6Check2Row</vt:lpstr>
      <vt:lpstr>Cat6CttERow</vt:lpstr>
      <vt:lpstr>Cat6DashboardRow</vt:lpstr>
      <vt:lpstr>Cat6DetailedSummaryRows</vt:lpstr>
      <vt:lpstr>CostCategories</vt:lpstr>
      <vt:lpstr>EducationalServices</vt:lpstr>
      <vt:lpstr>GDPConverted</vt:lpstr>
      <vt:lpstr>GDPLocalCurrency</vt:lpstr>
      <vt:lpstr>I_CurrencySymbol</vt:lpstr>
      <vt:lpstr>I_ExchangeRate</vt:lpstr>
      <vt:lpstr>LawEnforcementJudiciary</vt:lpstr>
      <vt:lpstr>LC_DD_HomeSheetSelection</vt:lpstr>
      <vt:lpstr>LC_DD_PageNav</vt:lpstr>
      <vt:lpstr>NewCat1</vt:lpstr>
      <vt:lpstr>NewCat1CttEIndicator</vt:lpstr>
      <vt:lpstr>NewCat1DashboardIndicator</vt:lpstr>
      <vt:lpstr>NewCat1DetailedSummaryIndicator</vt:lpstr>
      <vt:lpstr>NewCat2</vt:lpstr>
      <vt:lpstr>NewCat2CttEIndicator</vt:lpstr>
      <vt:lpstr>NewCat2DashboardIndicator</vt:lpstr>
      <vt:lpstr>NewCat2DetailedSummaryIndicator</vt:lpstr>
      <vt:lpstr>NewCat3</vt:lpstr>
      <vt:lpstr>NewCat3CttEIndicator</vt:lpstr>
      <vt:lpstr>NewCat3DashboardIndicator</vt:lpstr>
      <vt:lpstr>NewCat3DetailedSummaryIndicator</vt:lpstr>
      <vt:lpstr>NewCat4</vt:lpstr>
      <vt:lpstr>NewCat4CttEIndicator</vt:lpstr>
      <vt:lpstr>NewCat4DashboardIndicator</vt:lpstr>
      <vt:lpstr>NewCat4DetailedSummaryIndicator</vt:lpstr>
      <vt:lpstr>NewCat5</vt:lpstr>
      <vt:lpstr>NewCat5CttEIndicator</vt:lpstr>
      <vt:lpstr>NewCat5DashboardIndicator</vt:lpstr>
      <vt:lpstr>NewCat5DetailedSummaryIndicator</vt:lpstr>
      <vt:lpstr>NewCat6</vt:lpstr>
      <vt:lpstr>NewCat6CttEIndicator</vt:lpstr>
      <vt:lpstr>NewCat6DashboardIndicator</vt:lpstr>
      <vt:lpstr>NewCat6DetailedSummaryIndicator</vt:lpstr>
      <vt:lpstr>NewCostCat1</vt:lpstr>
      <vt:lpstr>NewCostCat2</vt:lpstr>
      <vt:lpstr>NewCostCat3</vt:lpstr>
      <vt:lpstr>NewCostCat4</vt:lpstr>
      <vt:lpstr>NewCostCat5</vt:lpstr>
      <vt:lpstr>NewCostCat6</vt:lpstr>
      <vt:lpstr>NewCat4!NewCostItem</vt:lpstr>
      <vt:lpstr>NewCat5!NewCostItem</vt:lpstr>
      <vt:lpstr>NewCat6!NewCostItem</vt:lpstr>
      <vt:lpstr>OP_DD_HomeSheetSelection</vt:lpstr>
      <vt:lpstr>OP_DD_PageNav</vt:lpstr>
      <vt:lpstr>Other</vt:lpstr>
      <vt:lpstr>PersonalExpenses</vt:lpstr>
      <vt:lpstr>PersonalIncome</vt:lpstr>
      <vt:lpstr>SocialServices</vt:lpstr>
      <vt:lpstr>SpecializedServices</vt:lpstr>
      <vt:lpstr>YesNo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 Mackay</dc:creator>
  <cp:lastModifiedBy>Microsoft Office User</cp:lastModifiedBy>
  <cp:lastPrinted>2021-06-22T15:21:41Z</cp:lastPrinted>
  <dcterms:created xsi:type="dcterms:W3CDTF">2012-06-22T15:59:46Z</dcterms:created>
  <dcterms:modified xsi:type="dcterms:W3CDTF">2022-06-16T21:26:54Z</dcterms:modified>
</cp:coreProperties>
</file>

<file path=docProps/custom.xml><?xml version="1.0" encoding="utf-8"?>
<Properties xmlns="http://purl.oclc.org/ooxml/officeDocument/customProperties" xmlns:vt="http://purl.oclc.org/ooxml/officeDocument/docPropsVTypes">
  <property fmtid="{D5CDD505-2E9C-101B-9397-08002B2CF9AE}" pid="2" name="ContentTypeId">
    <vt:lpwstr>0x01010084C493E950AB8B4DACE7CA84E2338B1D</vt:lpwstr>
  </property>
  <property fmtid="{D5CDD505-2E9C-101B-9397-08002B2CF9AE}" pid="3" name="MediaServiceImageTags">
    <vt:lpwstr/>
  </property>
</Properties>
</file>